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gabriela.galletti\Documents\AUDITORÍA INTERNA Y CALIDAD INTEGRAL\CALIDAD\CONSEJO DE TRANSPARENCIA\"/>
    </mc:Choice>
  </mc:AlternateContent>
  <xr:revisionPtr revIDLastSave="0" documentId="8_{8A4D6C8A-948F-44F4-AA7D-7C4578879469}" xr6:coauthVersionLast="47" xr6:coauthVersionMax="47" xr10:uidLastSave="{00000000-0000-0000-0000-000000000000}"/>
  <bookViews>
    <workbookView xWindow="-120" yWindow="-120" windowWidth="20730" windowHeight="11160" activeTab="4" xr2:uid="{EB7B26B6-359D-46C8-B8B3-046F3EE5FBEB}"/>
  </bookViews>
  <sheets>
    <sheet name="2020" sheetId="1" r:id="rId1"/>
    <sheet name="2021" sheetId="2" r:id="rId2"/>
    <sheet name="2022" sheetId="3" r:id="rId3"/>
    <sheet name="2023" sheetId="4" r:id="rId4"/>
    <sheet name="2024" sheetId="5" r:id="rId5"/>
  </sheets>
  <externalReferences>
    <externalReference r:id="rId6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5" l="1"/>
  <c r="H21" i="5"/>
  <c r="H22" i="5"/>
  <c r="H23" i="5"/>
  <c r="D24" i="5"/>
  <c r="E24" i="5" s="1"/>
  <c r="F24" i="5"/>
  <c r="F32" i="5" s="1"/>
  <c r="H24" i="5"/>
  <c r="H25" i="5"/>
  <c r="H26" i="5"/>
  <c r="E27" i="5"/>
  <c r="H27" i="5"/>
  <c r="H28" i="5"/>
  <c r="H29" i="5"/>
  <c r="H30" i="5"/>
  <c r="H31" i="5"/>
  <c r="D32" i="5"/>
  <c r="E25" i="5" s="1"/>
  <c r="H33" i="5"/>
  <c r="H34" i="5"/>
  <c r="H17" i="5"/>
  <c r="H11" i="5"/>
  <c r="J70" i="5"/>
  <c r="H70" i="5"/>
  <c r="J69" i="5"/>
  <c r="H69" i="5"/>
  <c r="J68" i="5"/>
  <c r="H68" i="5"/>
  <c r="J66" i="5"/>
  <c r="H66" i="5"/>
  <c r="J60" i="5"/>
  <c r="J59" i="5"/>
  <c r="J58" i="5"/>
  <c r="J57" i="5"/>
  <c r="J56" i="5"/>
  <c r="J52" i="5"/>
  <c r="H52" i="5"/>
  <c r="J50" i="5"/>
  <c r="H50" i="5"/>
  <c r="J47" i="5"/>
  <c r="H46" i="5"/>
  <c r="H23" i="4"/>
  <c r="H13" i="4"/>
  <c r="G25" i="5" l="1"/>
  <c r="F36" i="5"/>
  <c r="F37" i="5" s="1"/>
  <c r="G28" i="5"/>
  <c r="G30" i="5"/>
  <c r="G27" i="5"/>
  <c r="G26" i="5"/>
  <c r="G24" i="5"/>
  <c r="G32" i="5" s="1"/>
  <c r="G36" i="5" s="1"/>
  <c r="H32" i="5"/>
  <c r="E26" i="5"/>
  <c r="E30" i="5"/>
  <c r="E32" i="5"/>
  <c r="E28" i="5"/>
  <c r="D36" i="5"/>
  <c r="J51" i="5"/>
  <c r="H47" i="5"/>
  <c r="H12" i="5"/>
  <c r="H67" i="5"/>
  <c r="J65" i="5"/>
  <c r="J67" i="5"/>
  <c r="D45" i="5"/>
  <c r="H10" i="5"/>
  <c r="H62" i="5"/>
  <c r="H65" i="5"/>
  <c r="H48" i="5"/>
  <c r="J48" i="5"/>
  <c r="J46" i="5"/>
  <c r="J62" i="5"/>
  <c r="H13" i="5"/>
  <c r="J49" i="5"/>
  <c r="D16" i="5"/>
  <c r="H9" i="5"/>
  <c r="H14" i="5"/>
  <c r="H64" i="5"/>
  <c r="F45" i="5"/>
  <c r="J64" i="5"/>
  <c r="D61" i="5"/>
  <c r="D71" i="5" s="1"/>
  <c r="H63" i="5"/>
  <c r="H49" i="5"/>
  <c r="H51" i="5"/>
  <c r="J63" i="5"/>
  <c r="F61" i="5"/>
  <c r="H28" i="4"/>
  <c r="H24" i="4"/>
  <c r="H26" i="4"/>
  <c r="D15" i="4"/>
  <c r="E11" i="4" s="1"/>
  <c r="H12" i="4"/>
  <c r="H11" i="4"/>
  <c r="F15" i="4"/>
  <c r="F22" i="4"/>
  <c r="H10" i="4"/>
  <c r="H25" i="4"/>
  <c r="D22" i="4"/>
  <c r="H36" i="5" l="1"/>
  <c r="D37" i="5"/>
  <c r="H37" i="5" s="1"/>
  <c r="E64" i="5"/>
  <c r="E67" i="5"/>
  <c r="E63" i="5"/>
  <c r="F54" i="5"/>
  <c r="G45" i="5" s="1"/>
  <c r="E62" i="5"/>
  <c r="D54" i="5"/>
  <c r="E45" i="5" s="1"/>
  <c r="E65" i="5"/>
  <c r="E12" i="5"/>
  <c r="E13" i="5"/>
  <c r="E14" i="5"/>
  <c r="E9" i="5"/>
  <c r="E10" i="5"/>
  <c r="E11" i="5"/>
  <c r="H45" i="5"/>
  <c r="J45" i="5"/>
  <c r="F16" i="5"/>
  <c r="F71" i="5"/>
  <c r="G71" i="5" s="1"/>
  <c r="J61" i="5"/>
  <c r="H61" i="5"/>
  <c r="E10" i="4"/>
  <c r="E13" i="4"/>
  <c r="E12" i="4"/>
  <c r="H15" i="4"/>
  <c r="G10" i="4"/>
  <c r="G12" i="4"/>
  <c r="D30" i="4"/>
  <c r="E22" i="4" s="1"/>
  <c r="H22" i="4"/>
  <c r="F30" i="4"/>
  <c r="G22" i="4" s="1"/>
  <c r="G13" i="4"/>
  <c r="G11" i="4"/>
  <c r="G48" i="5" l="1"/>
  <c r="G51" i="5"/>
  <c r="G46" i="5"/>
  <c r="G49" i="5"/>
  <c r="G47" i="5"/>
  <c r="E52" i="5"/>
  <c r="E48" i="5"/>
  <c r="E49" i="5"/>
  <c r="E46" i="5"/>
  <c r="E51" i="5"/>
  <c r="E47" i="5"/>
  <c r="G67" i="5"/>
  <c r="G65" i="5"/>
  <c r="G61" i="5"/>
  <c r="G63" i="5"/>
  <c r="G64" i="5"/>
  <c r="G62" i="5"/>
  <c r="G10" i="5"/>
  <c r="G11" i="5"/>
  <c r="G12" i="5"/>
  <c r="G13" i="5"/>
  <c r="G14" i="5"/>
  <c r="G9" i="5"/>
  <c r="H16" i="5"/>
  <c r="J71" i="5"/>
  <c r="H71" i="5"/>
  <c r="D72" i="5"/>
  <c r="F72" i="5"/>
  <c r="F55" i="5"/>
  <c r="J55" i="5" s="1"/>
  <c r="J54" i="5"/>
  <c r="H54" i="5"/>
  <c r="D37" i="1"/>
  <c r="F34" i="4"/>
  <c r="F35" i="4" s="1"/>
  <c r="G23" i="4"/>
  <c r="G28" i="4"/>
  <c r="G26" i="4"/>
  <c r="G30" i="4" s="1"/>
  <c r="G34" i="4" s="1"/>
  <c r="G25" i="4"/>
  <c r="G24" i="4"/>
  <c r="E26" i="4"/>
  <c r="E30" i="4"/>
  <c r="D34" i="4"/>
  <c r="H30" i="4"/>
  <c r="E24" i="4"/>
  <c r="E28" i="4"/>
  <c r="E25" i="4"/>
  <c r="E23" i="4"/>
  <c r="G54" i="5" l="1"/>
  <c r="E54" i="5"/>
  <c r="H34" i="4"/>
  <c r="D35" i="4"/>
  <c r="E61" i="5" l="1"/>
  <c r="E71" i="5" s="1"/>
  <c r="D36" i="4"/>
  <c r="K15" i="4" l="1"/>
  <c r="K34" i="4" l="1"/>
  <c r="K35" i="4" l="1"/>
  <c r="H66" i="2" l="1"/>
  <c r="H63" i="2"/>
  <c r="H51" i="2"/>
  <c r="H48" i="2" l="1"/>
  <c r="D47" i="2"/>
  <c r="D62" i="2"/>
  <c r="D70" i="2" s="1"/>
  <c r="E66" i="2" s="1"/>
  <c r="H49" i="2"/>
  <c r="H64" i="2"/>
  <c r="H53" i="2"/>
  <c r="H68" i="2"/>
  <c r="D55" i="2"/>
  <c r="E47" i="2" s="1"/>
  <c r="H50" i="2"/>
  <c r="H65" i="2"/>
  <c r="F47" i="2"/>
  <c r="F62" i="2"/>
  <c r="H47" i="2" l="1"/>
  <c r="E53" i="2"/>
  <c r="E51" i="2"/>
  <c r="D72" i="2"/>
  <c r="E64" i="2"/>
  <c r="E63" i="2"/>
  <c r="E50" i="2"/>
  <c r="E68" i="2"/>
  <c r="E65" i="2"/>
  <c r="F70" i="2"/>
  <c r="D73" i="2"/>
  <c r="E49" i="2"/>
  <c r="E48" i="2"/>
  <c r="F55" i="2"/>
  <c r="H55" i="2" s="1"/>
  <c r="H62" i="2"/>
  <c r="E55" i="2" l="1"/>
  <c r="F72" i="2"/>
  <c r="G66" i="2"/>
  <c r="G64" i="2"/>
  <c r="G65" i="2"/>
  <c r="G68" i="2"/>
  <c r="G63" i="2"/>
  <c r="G62" i="2"/>
  <c r="G70" i="2" s="1"/>
  <c r="E62" i="2"/>
  <c r="E70" i="2" s="1"/>
  <c r="F73" i="2"/>
  <c r="G51" i="2"/>
  <c r="G53" i="2"/>
  <c r="G49" i="2"/>
  <c r="G48" i="2"/>
  <c r="G50" i="2"/>
  <c r="G47" i="2"/>
  <c r="H72" i="2"/>
  <c r="H70" i="2"/>
  <c r="D36" i="2" l="1"/>
  <c r="G55" i="2"/>
  <c r="G72" i="2"/>
  <c r="H32" i="3" l="1"/>
  <c r="F30" i="3"/>
  <c r="G28" i="3" s="1"/>
  <c r="D30" i="3"/>
  <c r="E28" i="3" s="1"/>
  <c r="H28" i="3"/>
  <c r="H26" i="3"/>
  <c r="H25" i="3"/>
  <c r="H24" i="3"/>
  <c r="G24" i="3"/>
  <c r="E24" i="3"/>
  <c r="H23" i="3"/>
  <c r="F22" i="3"/>
  <c r="G22" i="3" s="1"/>
  <c r="D22" i="3"/>
  <c r="H22" i="3" s="1"/>
  <c r="F15" i="3"/>
  <c r="G13" i="3" s="1"/>
  <c r="D15" i="3"/>
  <c r="E13" i="3" s="1"/>
  <c r="H13" i="3"/>
  <c r="H12" i="3"/>
  <c r="H11" i="3"/>
  <c r="H10" i="3"/>
  <c r="G10" i="3"/>
  <c r="E10" i="3"/>
  <c r="E30" i="3" l="1"/>
  <c r="H15" i="3"/>
  <c r="E11" i="3"/>
  <c r="K15" i="3"/>
  <c r="E25" i="3"/>
  <c r="G11" i="3"/>
  <c r="G25" i="3"/>
  <c r="H30" i="3"/>
  <c r="E22" i="3"/>
  <c r="E12" i="3"/>
  <c r="E26" i="3"/>
  <c r="G12" i="3"/>
  <c r="G26" i="3"/>
  <c r="G30" i="3" s="1"/>
  <c r="G34" i="3" s="1"/>
  <c r="D34" i="3"/>
  <c r="F34" i="3"/>
  <c r="F35" i="3" s="1"/>
  <c r="E23" i="3"/>
  <c r="G23" i="3"/>
  <c r="H34" i="3" l="1"/>
  <c r="K34" i="3"/>
  <c r="D35" i="3"/>
  <c r="D36" i="3" l="1"/>
  <c r="K35" i="3"/>
</calcChain>
</file>

<file path=xl/sharedStrings.xml><?xml version="1.0" encoding="utf-8"?>
<sst xmlns="http://schemas.openxmlformats.org/spreadsheetml/2006/main" count="322" uniqueCount="48">
  <si>
    <t>LIQUIDACIÓN DEL PRESUPUESTO DE INGRESOS</t>
  </si>
  <si>
    <t>(Miles de Euros)</t>
  </si>
  <si>
    <t>Tipos de Ingresos</t>
  </si>
  <si>
    <t>Real 2020</t>
  </si>
  <si>
    <t>%</t>
  </si>
  <si>
    <t>Presupuesto 2020</t>
  </si>
  <si>
    <t>% 
Variación</t>
  </si>
  <si>
    <t>Personas socias y colaboradoras</t>
  </si>
  <si>
    <t>Otras donaciones privadas</t>
  </si>
  <si>
    <t>Subvenciones aplicadas</t>
  </si>
  <si>
    <t>Ingresos financieros y otros</t>
  </si>
  <si>
    <t>Total Ingresos</t>
  </si>
  <si>
    <t>LIQUIDACIÓN PRESUPUESTO POR LINEAS DE ACTIVIDAD</t>
  </si>
  <si>
    <t>Linea de Actividad</t>
  </si>
  <si>
    <t>Misión</t>
  </si>
  <si>
    <t>Programas Internacionales</t>
  </si>
  <si>
    <t>Programas Estatales y Autonómicos</t>
  </si>
  <si>
    <t>Transversalización, Incidencia y Movilización Social</t>
  </si>
  <si>
    <t xml:space="preserve">Captación de fondos </t>
  </si>
  <si>
    <t>Soporte de la actividad</t>
  </si>
  <si>
    <t>Total Gastos</t>
  </si>
  <si>
    <t>Gastos  Imprevistos</t>
  </si>
  <si>
    <t>Total</t>
  </si>
  <si>
    <t>Superavit/Deficit</t>
  </si>
  <si>
    <t>LIQUIDACIÓN DEL PRESUPUESTO DE INGRESOS POR LINEAS DE ACTIVIDAD</t>
  </si>
  <si>
    <t>LIQUIDACIÓN DEL PRESUPUESTO DE GASTOS POR LINEAS DE ACTIVIDAD</t>
  </si>
  <si>
    <t>Real 2021</t>
  </si>
  <si>
    <t>Presupuesto 2021</t>
  </si>
  <si>
    <t>Real 2022</t>
  </si>
  <si>
    <t>Presupuesto 2022</t>
  </si>
  <si>
    <t>Gastos imprevistos</t>
  </si>
  <si>
    <t>Volver al Inicio</t>
  </si>
  <si>
    <t>Real 2023</t>
  </si>
  <si>
    <t>Presupuesto 2023</t>
  </si>
  <si>
    <t/>
  </si>
  <si>
    <t>Venta Inmueble</t>
  </si>
  <si>
    <t>Ingresos por línea de Actividad</t>
  </si>
  <si>
    <t>Real 2024</t>
  </si>
  <si>
    <t>Presupuesto 2024</t>
  </si>
  <si>
    <t>% 
Ejecución</t>
  </si>
  <si>
    <t>Transversalización, Incidencia y Comunicación</t>
  </si>
  <si>
    <t>Gastos Por línea de actividad</t>
  </si>
  <si>
    <t>LIQUIDACIÓN DEL PRESUPUESTO DE INGRESOS POR ORIGEN DE FONDOS</t>
  </si>
  <si>
    <t>Desglose de ingresos por origen de fondos</t>
  </si>
  <si>
    <t>Total Ingresos Privados</t>
  </si>
  <si>
    <t>Subvenciones aplicadas Privadas</t>
  </si>
  <si>
    <t>Subvenciones aplicadas Públicas</t>
  </si>
  <si>
    <t>LIQUIDACIÓN PRESUPUESTO POR LINEAS DE ACTIVIDAD (Gastos)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</si>
</sst>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sz val="16"/>
      <color theme="0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  <font>
      <b/>
      <sz val="16"/>
      <color theme="3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6"/>
      <color theme="0"/>
      <name val="Arial"/>
      <family val="2"/>
    </font>
    <font>
      <u/>
      <sz val="11"/>
      <color theme="10"/>
      <name val="Aptos Narrow"/>
      <family val="2"/>
      <scheme val="minor"/>
    </font>
    <font>
      <u/>
      <sz val="16"/>
      <color theme="10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65BD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4C8E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6" fillId="0" borderId="0" applyFont="0"/>
    <xf numFmtId="0" fontId="6" fillId="0" borderId="0"/>
    <xf numFmtId="0" fontId="14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97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2" fillId="2" borderId="0" xfId="0" applyFont="1" applyFill="1"/>
    <xf numFmtId="0" fontId="3" fillId="2" borderId="0" xfId="0" applyFont="1" applyFill="1"/>
    <xf numFmtId="0" fontId="4" fillId="2" borderId="0" xfId="0" quotePrefix="1" applyFont="1" applyFill="1"/>
    <xf numFmtId="0" fontId="5" fillId="2" borderId="0" xfId="0" applyFont="1" applyFill="1"/>
    <xf numFmtId="9" fontId="7" fillId="3" borderId="0" xfId="2" applyNumberFormat="1" applyFont="1" applyFill="1" applyAlignment="1">
      <alignment horizontal="center" vertical="center"/>
    </xf>
    <xf numFmtId="1" fontId="7" fillId="3" borderId="0" xfId="2" applyNumberFormat="1" applyFont="1" applyFill="1" applyAlignment="1">
      <alignment horizontal="center" vertical="center" wrapText="1"/>
    </xf>
    <xf numFmtId="9" fontId="7" fillId="3" borderId="0" xfId="2" applyNumberFormat="1" applyFont="1" applyFill="1" applyAlignment="1">
      <alignment horizontal="center" wrapText="1"/>
    </xf>
    <xf numFmtId="0" fontId="8" fillId="2" borderId="0" xfId="0" applyFont="1" applyFill="1" applyAlignment="1">
      <alignment horizontal="left" indent="1"/>
    </xf>
    <xf numFmtId="3" fontId="4" fillId="2" borderId="0" xfId="0" applyNumberFormat="1" applyFont="1" applyFill="1" applyAlignment="1">
      <alignment horizontal="right" indent="1"/>
    </xf>
    <xf numFmtId="9" fontId="4" fillId="2" borderId="0" xfId="0" applyNumberFormat="1" applyFont="1" applyFill="1" applyAlignment="1">
      <alignment horizontal="left" indent="1"/>
    </xf>
    <xf numFmtId="0" fontId="3" fillId="2" borderId="0" xfId="0" applyFont="1" applyFill="1" applyAlignment="1">
      <alignment horizontal="left" indent="2"/>
    </xf>
    <xf numFmtId="3" fontId="8" fillId="2" borderId="0" xfId="0" applyNumberFormat="1" applyFont="1" applyFill="1"/>
    <xf numFmtId="9" fontId="8" fillId="2" borderId="0" xfId="1" applyFont="1" applyFill="1" applyBorder="1" applyAlignment="1"/>
    <xf numFmtId="0" fontId="7" fillId="3" borderId="0" xfId="0" applyFont="1" applyFill="1"/>
    <xf numFmtId="3" fontId="7" fillId="3" borderId="0" xfId="0" applyNumberFormat="1" applyFont="1" applyFill="1"/>
    <xf numFmtId="9" fontId="7" fillId="3" borderId="0" xfId="1" applyFont="1" applyFill="1" applyBorder="1" applyAlignment="1"/>
    <xf numFmtId="0" fontId="8" fillId="2" borderId="0" xfId="0" applyFont="1" applyFill="1"/>
    <xf numFmtId="3" fontId="4" fillId="2" borderId="0" xfId="0" applyNumberFormat="1" applyFont="1" applyFill="1"/>
    <xf numFmtId="0" fontId="4" fillId="2" borderId="0" xfId="0" applyFont="1" applyFill="1"/>
    <xf numFmtId="3" fontId="0" fillId="2" borderId="0" xfId="0" applyNumberFormat="1" applyFill="1" applyAlignment="1">
      <alignment horizontal="right"/>
    </xf>
    <xf numFmtId="0" fontId="8" fillId="4" borderId="0" xfId="0" applyFont="1" applyFill="1" applyAlignment="1">
      <alignment horizontal="left" indent="1"/>
    </xf>
    <xf numFmtId="3" fontId="8" fillId="4" borderId="0" xfId="0" applyNumberFormat="1" applyFont="1" applyFill="1"/>
    <xf numFmtId="9" fontId="8" fillId="4" borderId="0" xfId="1" applyFont="1" applyFill="1" applyBorder="1" applyAlignment="1"/>
    <xf numFmtId="0" fontId="6" fillId="2" borderId="4" xfId="0" applyFont="1" applyFill="1" applyBorder="1"/>
    <xf numFmtId="3" fontId="9" fillId="2" borderId="0" xfId="0" applyNumberFormat="1" applyFont="1" applyFill="1"/>
    <xf numFmtId="0" fontId="6" fillId="2" borderId="5" xfId="0" applyFont="1" applyFill="1" applyBorder="1"/>
    <xf numFmtId="0" fontId="6" fillId="2" borderId="0" xfId="0" applyFont="1" applyFill="1"/>
    <xf numFmtId="49" fontId="6" fillId="2" borderId="4" xfId="0" applyNumberFormat="1" applyFont="1" applyFill="1" applyBorder="1" applyAlignment="1">
      <alignment horizontal="right"/>
    </xf>
    <xf numFmtId="3" fontId="8" fillId="5" borderId="0" xfId="0" applyNumberFormat="1" applyFont="1" applyFill="1"/>
    <xf numFmtId="9" fontId="4" fillId="2" borderId="0" xfId="1" applyFont="1" applyFill="1" applyBorder="1" applyAlignment="1"/>
    <xf numFmtId="9" fontId="8" fillId="5" borderId="0" xfId="1" applyFont="1" applyFill="1" applyBorder="1" applyAlignment="1"/>
    <xf numFmtId="0" fontId="9" fillId="2" borderId="0" xfId="0" applyFont="1" applyFill="1" applyAlignment="1">
      <alignment horizontal="left" indent="1"/>
    </xf>
    <xf numFmtId="9" fontId="9" fillId="2" borderId="0" xfId="1" applyFont="1" applyFill="1" applyBorder="1" applyAlignment="1"/>
    <xf numFmtId="3" fontId="10" fillId="6" borderId="0" xfId="0" applyNumberFormat="1" applyFont="1" applyFill="1"/>
    <xf numFmtId="9" fontId="10" fillId="6" borderId="0" xfId="1" applyFont="1" applyFill="1" applyBorder="1" applyAlignment="1"/>
    <xf numFmtId="0" fontId="7" fillId="3" borderId="1" xfId="0" applyFont="1" applyFill="1" applyBorder="1"/>
    <xf numFmtId="3" fontId="7" fillId="3" borderId="2" xfId="0" applyNumberFormat="1" applyFont="1" applyFill="1" applyBorder="1"/>
    <xf numFmtId="9" fontId="7" fillId="3" borderId="2" xfId="1" applyFont="1" applyFill="1" applyBorder="1" applyAlignment="1"/>
    <xf numFmtId="9" fontId="7" fillId="3" borderId="3" xfId="1" applyFont="1" applyFill="1" applyBorder="1" applyAlignment="1"/>
    <xf numFmtId="0" fontId="10" fillId="2" borderId="4" xfId="0" applyFont="1" applyFill="1" applyBorder="1"/>
    <xf numFmtId="3" fontId="10" fillId="2" borderId="0" xfId="0" applyNumberFormat="1" applyFont="1" applyFill="1" applyAlignment="1">
      <alignment horizontal="right"/>
    </xf>
    <xf numFmtId="9" fontId="10" fillId="2" borderId="0" xfId="0" applyNumberFormat="1" applyFont="1" applyFill="1"/>
    <xf numFmtId="3" fontId="10" fillId="2" borderId="5" xfId="0" applyNumberFormat="1" applyFont="1" applyFill="1" applyBorder="1" applyAlignment="1">
      <alignment horizontal="right"/>
    </xf>
    <xf numFmtId="0" fontId="7" fillId="3" borderId="4" xfId="0" applyFont="1" applyFill="1" applyBorder="1"/>
    <xf numFmtId="9" fontId="7" fillId="3" borderId="5" xfId="1" applyFont="1" applyFill="1" applyBorder="1" applyAlignment="1"/>
    <xf numFmtId="0" fontId="7" fillId="3" borderId="6" xfId="0" applyFont="1" applyFill="1" applyBorder="1"/>
    <xf numFmtId="3" fontId="7" fillId="3" borderId="7" xfId="0" applyNumberFormat="1" applyFont="1" applyFill="1" applyBorder="1"/>
    <xf numFmtId="9" fontId="7" fillId="3" borderId="7" xfId="1" applyFont="1" applyFill="1" applyBorder="1" applyAlignment="1"/>
    <xf numFmtId="9" fontId="7" fillId="3" borderId="8" xfId="1" applyFont="1" applyFill="1" applyBorder="1" applyAlignment="1"/>
    <xf numFmtId="0" fontId="11" fillId="2" borderId="0" xfId="0" applyFont="1" applyFill="1"/>
    <xf numFmtId="4" fontId="12" fillId="2" borderId="0" xfId="0" applyNumberFormat="1" applyFont="1" applyFill="1" applyAlignment="1">
      <alignment horizontal="right"/>
    </xf>
    <xf numFmtId="9" fontId="0" fillId="2" borderId="0" xfId="0" applyNumberFormat="1" applyFill="1"/>
    <xf numFmtId="0" fontId="0" fillId="2" borderId="9" xfId="0" applyFill="1" applyBorder="1"/>
    <xf numFmtId="0" fontId="0" fillId="2" borderId="10" xfId="0" applyFill="1" applyBorder="1"/>
    <xf numFmtId="3" fontId="12" fillId="2" borderId="10" xfId="0" applyNumberFormat="1" applyFont="1" applyFill="1" applyBorder="1"/>
    <xf numFmtId="0" fontId="0" fillId="2" borderId="11" xfId="0" applyFill="1" applyBorder="1"/>
    <xf numFmtId="3" fontId="0" fillId="2" borderId="0" xfId="0" applyNumberFormat="1" applyFill="1"/>
    <xf numFmtId="0" fontId="6" fillId="0" borderId="0" xfId="3"/>
    <xf numFmtId="0" fontId="6" fillId="2" borderId="1" xfId="3" applyFill="1" applyBorder="1"/>
    <xf numFmtId="0" fontId="6" fillId="2" borderId="2" xfId="3" applyFill="1" applyBorder="1"/>
    <xf numFmtId="0" fontId="6" fillId="2" borderId="3" xfId="3" applyFill="1" applyBorder="1"/>
    <xf numFmtId="0" fontId="6" fillId="2" borderId="4" xfId="3" applyFill="1" applyBorder="1"/>
    <xf numFmtId="0" fontId="6" fillId="2" borderId="0" xfId="3" applyFill="1"/>
    <xf numFmtId="0" fontId="6" fillId="2" borderId="5" xfId="3" applyFill="1" applyBorder="1"/>
    <xf numFmtId="0" fontId="2" fillId="2" borderId="0" xfId="3" applyFont="1" applyFill="1"/>
    <xf numFmtId="0" fontId="8" fillId="2" borderId="0" xfId="3" applyFont="1" applyFill="1"/>
    <xf numFmtId="0" fontId="4" fillId="2" borderId="0" xfId="3" quotePrefix="1" applyFont="1" applyFill="1"/>
    <xf numFmtId="0" fontId="5" fillId="2" borderId="0" xfId="3" applyFont="1" applyFill="1"/>
    <xf numFmtId="0" fontId="8" fillId="4" borderId="0" xfId="3" applyFont="1" applyFill="1" applyAlignment="1">
      <alignment horizontal="left" indent="1"/>
    </xf>
    <xf numFmtId="3" fontId="8" fillId="4" borderId="0" xfId="3" applyNumberFormat="1" applyFont="1" applyFill="1"/>
    <xf numFmtId="0" fontId="3" fillId="2" borderId="0" xfId="3" applyFont="1" applyFill="1" applyAlignment="1">
      <alignment horizontal="left" indent="2"/>
    </xf>
    <xf numFmtId="3" fontId="8" fillId="2" borderId="0" xfId="3" applyNumberFormat="1" applyFont="1" applyFill="1"/>
    <xf numFmtId="3" fontId="6" fillId="0" borderId="0" xfId="3" applyNumberFormat="1"/>
    <xf numFmtId="0" fontId="8" fillId="2" borderId="0" xfId="3" applyFont="1" applyFill="1" applyAlignment="1">
      <alignment horizontal="left" indent="1"/>
    </xf>
    <xf numFmtId="3" fontId="4" fillId="2" borderId="0" xfId="3" applyNumberFormat="1" applyFont="1" applyFill="1"/>
    <xf numFmtId="0" fontId="7" fillId="3" borderId="1" xfId="3" applyFont="1" applyFill="1" applyBorder="1"/>
    <xf numFmtId="3" fontId="7" fillId="3" borderId="2" xfId="3" applyNumberFormat="1" applyFont="1" applyFill="1" applyBorder="1"/>
    <xf numFmtId="0" fontId="7" fillId="3" borderId="0" xfId="3" applyFont="1" applyFill="1"/>
    <xf numFmtId="3" fontId="7" fillId="3" borderId="0" xfId="3" applyNumberFormat="1" applyFont="1" applyFill="1"/>
    <xf numFmtId="0" fontId="4" fillId="2" borderId="0" xfId="3" applyFont="1" applyFill="1"/>
    <xf numFmtId="3" fontId="13" fillId="2" borderId="0" xfId="3" applyNumberFormat="1" applyFont="1" applyFill="1"/>
    <xf numFmtId="3" fontId="6" fillId="2" borderId="0" xfId="3" applyNumberFormat="1" applyFill="1" applyAlignment="1">
      <alignment horizontal="right"/>
    </xf>
    <xf numFmtId="3" fontId="4" fillId="2" borderId="0" xfId="3" applyNumberFormat="1" applyFont="1" applyFill="1" applyAlignment="1">
      <alignment horizontal="right" indent="1"/>
    </xf>
    <xf numFmtId="9" fontId="4" fillId="2" borderId="0" xfId="3" applyNumberFormat="1" applyFont="1" applyFill="1" applyAlignment="1">
      <alignment horizontal="left" indent="1"/>
    </xf>
    <xf numFmtId="49" fontId="6" fillId="2" borderId="4" xfId="3" applyNumberFormat="1" applyFill="1" applyBorder="1" applyAlignment="1">
      <alignment horizontal="right"/>
    </xf>
    <xf numFmtId="3" fontId="9" fillId="2" borderId="0" xfId="3" applyNumberFormat="1" applyFont="1" applyFill="1"/>
    <xf numFmtId="0" fontId="11" fillId="2" borderId="0" xfId="3" applyFont="1" applyFill="1"/>
    <xf numFmtId="9" fontId="6" fillId="2" borderId="0" xfId="3" applyNumberFormat="1" applyFill="1"/>
    <xf numFmtId="0" fontId="6" fillId="2" borderId="9" xfId="3" applyFill="1" applyBorder="1"/>
    <xf numFmtId="0" fontId="6" fillId="2" borderId="10" xfId="3" applyFill="1" applyBorder="1"/>
    <xf numFmtId="0" fontId="6" fillId="2" borderId="11" xfId="3" applyFill="1" applyBorder="1"/>
    <xf numFmtId="0" fontId="3" fillId="2" borderId="0" xfId="3" applyFont="1" applyFill="1"/>
    <xf numFmtId="3" fontId="8" fillId="5" borderId="0" xfId="3" applyNumberFormat="1" applyFont="1" applyFill="1"/>
    <xf numFmtId="0" fontId="9" fillId="2" borderId="0" xfId="3" applyFont="1" applyFill="1" applyAlignment="1">
      <alignment horizontal="left" indent="1"/>
    </xf>
    <xf numFmtId="3" fontId="10" fillId="6" borderId="0" xfId="3" applyNumberFormat="1" applyFont="1" applyFill="1"/>
    <xf numFmtId="0" fontId="10" fillId="2" borderId="4" xfId="3" applyFont="1" applyFill="1" applyBorder="1"/>
    <xf numFmtId="3" fontId="10" fillId="2" borderId="0" xfId="3" applyNumberFormat="1" applyFont="1" applyFill="1" applyAlignment="1">
      <alignment horizontal="right"/>
    </xf>
    <xf numFmtId="9" fontId="10" fillId="2" borderId="0" xfId="3" applyNumberFormat="1" applyFont="1" applyFill="1"/>
    <xf numFmtId="3" fontId="10" fillId="2" borderId="5" xfId="3" applyNumberFormat="1" applyFont="1" applyFill="1" applyBorder="1" applyAlignment="1">
      <alignment horizontal="right"/>
    </xf>
    <xf numFmtId="0" fontId="7" fillId="3" borderId="4" xfId="3" applyFont="1" applyFill="1" applyBorder="1"/>
    <xf numFmtId="0" fontId="7" fillId="3" borderId="6" xfId="3" applyFont="1" applyFill="1" applyBorder="1"/>
    <xf numFmtId="3" fontId="7" fillId="3" borderId="7" xfId="3" applyNumberFormat="1" applyFont="1" applyFill="1" applyBorder="1"/>
    <xf numFmtId="4" fontId="12" fillId="2" borderId="0" xfId="3" applyNumberFormat="1" applyFont="1" applyFill="1" applyAlignment="1">
      <alignment horizontal="right"/>
    </xf>
    <xf numFmtId="3" fontId="12" fillId="2" borderId="10" xfId="3" applyNumberFormat="1" applyFont="1" applyFill="1" applyBorder="1"/>
    <xf numFmtId="3" fontId="6" fillId="2" borderId="0" xfId="3" applyNumberFormat="1" applyFill="1"/>
    <xf numFmtId="9" fontId="7" fillId="7" borderId="0" xfId="2" applyNumberFormat="1" applyFont="1" applyFill="1" applyAlignment="1">
      <alignment horizontal="center" vertical="center"/>
    </xf>
    <xf numFmtId="1" fontId="7" fillId="7" borderId="0" xfId="2" applyNumberFormat="1" applyFont="1" applyFill="1" applyAlignment="1">
      <alignment horizontal="center" vertical="center" wrapText="1"/>
    </xf>
    <xf numFmtId="9" fontId="7" fillId="7" borderId="0" xfId="2" applyNumberFormat="1" applyFont="1" applyFill="1" applyAlignment="1">
      <alignment horizontal="center" wrapText="1"/>
    </xf>
    <xf numFmtId="0" fontId="7" fillId="7" borderId="0" xfId="0" applyFont="1" applyFill="1"/>
    <xf numFmtId="3" fontId="7" fillId="7" borderId="0" xfId="0" applyNumberFormat="1" applyFont="1" applyFill="1"/>
    <xf numFmtId="9" fontId="7" fillId="7" borderId="0" xfId="1" applyFont="1" applyFill="1" applyBorder="1" applyAlignment="1"/>
    <xf numFmtId="3" fontId="13" fillId="2" borderId="0" xfId="0" applyNumberFormat="1" applyFont="1" applyFill="1"/>
    <xf numFmtId="3" fontId="0" fillId="0" borderId="0" xfId="0" applyNumberFormat="1"/>
    <xf numFmtId="0" fontId="6" fillId="0" borderId="0" xfId="0" applyFont="1"/>
    <xf numFmtId="0" fontId="15" fillId="2" borderId="0" xfId="4" applyFont="1" applyFill="1" applyAlignment="1">
      <alignment vertical="center"/>
    </xf>
    <xf numFmtId="0" fontId="7" fillId="7" borderId="1" xfId="0" applyFont="1" applyFill="1" applyBorder="1"/>
    <xf numFmtId="3" fontId="7" fillId="7" borderId="2" xfId="0" applyNumberFormat="1" applyFont="1" applyFill="1" applyBorder="1"/>
    <xf numFmtId="9" fontId="7" fillId="7" borderId="2" xfId="1" applyFont="1" applyFill="1" applyBorder="1" applyAlignment="1"/>
    <xf numFmtId="9" fontId="7" fillId="7" borderId="3" xfId="1" applyFont="1" applyFill="1" applyBorder="1" applyAlignment="1"/>
    <xf numFmtId="0" fontId="7" fillId="7" borderId="4" xfId="0" applyFont="1" applyFill="1" applyBorder="1"/>
    <xf numFmtId="9" fontId="7" fillId="7" borderId="5" xfId="1" applyFont="1" applyFill="1" applyBorder="1" applyAlignment="1"/>
    <xf numFmtId="0" fontId="7" fillId="7" borderId="6" xfId="0" applyFont="1" applyFill="1" applyBorder="1"/>
    <xf numFmtId="3" fontId="7" fillId="7" borderId="7" xfId="0" applyNumberFormat="1" applyFont="1" applyFill="1" applyBorder="1"/>
    <xf numFmtId="9" fontId="7" fillId="7" borderId="7" xfId="1" applyFont="1" applyFill="1" applyBorder="1" applyAlignment="1"/>
    <xf numFmtId="9" fontId="7" fillId="7" borderId="8" xfId="1" applyFont="1" applyFill="1" applyBorder="1" applyAlignment="1"/>
    <xf numFmtId="0" fontId="16" fillId="0" borderId="0" xfId="0" applyFont="1"/>
    <xf numFmtId="0" fontId="8" fillId="6" borderId="0" xfId="3" applyFont="1" applyFill="1" applyAlignment="1">
      <alignment horizontal="left" vertical="top" wrapText="1"/>
    </xf>
    <xf numFmtId="0" fontId="8" fillId="6" borderId="0" xfId="0" applyFont="1" applyFill="1" applyAlignment="1">
      <alignment horizontal="left" vertical="top" wrapText="1"/>
    </xf>
    <xf numFmtId="0" fontId="5" fillId="0" borderId="0" xfId="0" applyFont="1"/>
    <xf numFmtId="0" fontId="0" fillId="2" borderId="0" xfId="0" applyFill="1" applyBorder="1"/>
    <xf numFmtId="0" fontId="5" fillId="2" borderId="0" xfId="0" applyFont="1" applyFill="1" applyBorder="1"/>
    <xf numFmtId="1" fontId="7" fillId="7" borderId="0" xfId="2" applyNumberFormat="1" applyFont="1" applyFill="1" applyBorder="1" applyAlignment="1">
      <alignment horizontal="center" vertical="center" wrapText="1"/>
    </xf>
    <xf numFmtId="9" fontId="7" fillId="7" borderId="0" xfId="2" applyNumberFormat="1" applyFont="1" applyFill="1" applyBorder="1" applyAlignment="1">
      <alignment horizontal="center" vertical="center"/>
    </xf>
    <xf numFmtId="9" fontId="7" fillId="7" borderId="0" xfId="2" applyNumberFormat="1" applyFont="1" applyFill="1" applyBorder="1" applyAlignment="1">
      <alignment horizontal="center" wrapText="1"/>
    </xf>
    <xf numFmtId="3" fontId="8" fillId="4" borderId="0" xfId="0" applyNumberFormat="1" applyFont="1" applyFill="1" applyBorder="1"/>
    <xf numFmtId="3" fontId="8" fillId="2" borderId="0" xfId="0" applyNumberFormat="1" applyFont="1" applyFill="1" applyBorder="1"/>
    <xf numFmtId="3" fontId="4" fillId="2" borderId="0" xfId="0" applyNumberFormat="1" applyFont="1" applyFill="1" applyBorder="1"/>
    <xf numFmtId="3" fontId="7" fillId="7" borderId="0" xfId="0" applyNumberFormat="1" applyFont="1" applyFill="1" applyBorder="1"/>
    <xf numFmtId="0" fontId="4" fillId="2" borderId="0" xfId="0" applyFont="1" applyFill="1" applyBorder="1"/>
    <xf numFmtId="3" fontId="0" fillId="2" borderId="0" xfId="0" applyNumberFormat="1" applyFill="1" applyBorder="1" applyAlignment="1">
      <alignment horizontal="right"/>
    </xf>
    <xf numFmtId="3" fontId="4" fillId="2" borderId="0" xfId="0" applyNumberFormat="1" applyFont="1" applyFill="1" applyBorder="1" applyAlignment="1">
      <alignment horizontal="right" indent="1"/>
    </xf>
    <xf numFmtId="9" fontId="4" fillId="2" borderId="0" xfId="0" applyNumberFormat="1" applyFont="1" applyFill="1" applyBorder="1" applyAlignment="1">
      <alignment horizontal="left" indent="1"/>
    </xf>
    <xf numFmtId="0" fontId="0" fillId="0" borderId="4" xfId="0" applyBorder="1"/>
    <xf numFmtId="3" fontId="9" fillId="2" borderId="0" xfId="0" applyNumberFormat="1" applyFont="1" applyFill="1" applyBorder="1"/>
    <xf numFmtId="0" fontId="0" fillId="0" borderId="0" xfId="0" applyFill="1" applyBorder="1"/>
    <xf numFmtId="0" fontId="0" fillId="0" borderId="5" xfId="0" applyFill="1" applyBorder="1"/>
    <xf numFmtId="9" fontId="7" fillId="0" borderId="0" xfId="2" applyNumberFormat="1" applyFont="1" applyFill="1" applyBorder="1" applyAlignment="1">
      <alignment horizontal="center" wrapText="1"/>
    </xf>
    <xf numFmtId="3" fontId="8" fillId="0" borderId="0" xfId="0" applyNumberFormat="1" applyFont="1" applyFill="1" applyBorder="1"/>
    <xf numFmtId="9" fontId="8" fillId="0" borderId="0" xfId="1" applyFont="1" applyFill="1" applyBorder="1" applyAlignment="1"/>
    <xf numFmtId="9" fontId="7" fillId="0" borderId="0" xfId="1" applyFont="1" applyFill="1" applyBorder="1" applyAlignment="1"/>
    <xf numFmtId="3" fontId="9" fillId="0" borderId="0" xfId="0" applyNumberFormat="1" applyFont="1" applyFill="1" applyBorder="1"/>
    <xf numFmtId="9" fontId="7" fillId="8" borderId="0" xfId="1" applyFont="1" applyFill="1" applyBorder="1" applyAlignment="1"/>
    <xf numFmtId="9" fontId="8" fillId="9" borderId="0" xfId="1" applyFont="1" applyFill="1" applyBorder="1" applyAlignment="1"/>
    <xf numFmtId="0" fontId="5" fillId="0" borderId="0" xfId="0" applyFont="1" applyBorder="1"/>
    <xf numFmtId="0" fontId="0" fillId="0" borderId="0" xfId="0" applyBorder="1"/>
    <xf numFmtId="0" fontId="5" fillId="0" borderId="0" xfId="0" applyFont="1" applyBorder="1" applyAlignment="1">
      <alignment horizontal="right"/>
    </xf>
    <xf numFmtId="44" fontId="5" fillId="0" borderId="0" xfId="5" applyFont="1" applyBorder="1" applyAlignment="1">
      <alignment horizontal="right"/>
    </xf>
    <xf numFmtId="44" fontId="5" fillId="0" borderId="0" xfId="5" applyFont="1" applyBorder="1"/>
    <xf numFmtId="9" fontId="4" fillId="0" borderId="0" xfId="1" applyFont="1" applyBorder="1"/>
    <xf numFmtId="0" fontId="8" fillId="2" borderId="0" xfId="0" applyFont="1" applyFill="1" applyBorder="1"/>
    <xf numFmtId="0" fontId="4" fillId="2" borderId="0" xfId="0" quotePrefix="1" applyFont="1" applyFill="1" applyBorder="1"/>
    <xf numFmtId="0" fontId="8" fillId="4" borderId="0" xfId="0" applyFont="1" applyFill="1" applyBorder="1" applyAlignment="1">
      <alignment horizontal="left" indent="1"/>
    </xf>
    <xf numFmtId="0" fontId="3" fillId="2" borderId="0" xfId="0" applyFont="1" applyFill="1" applyBorder="1" applyAlignment="1">
      <alignment horizontal="left" indent="2"/>
    </xf>
    <xf numFmtId="0" fontId="8" fillId="2" borderId="0" xfId="0" applyFont="1" applyFill="1" applyBorder="1" applyAlignment="1">
      <alignment horizontal="left" indent="1"/>
    </xf>
    <xf numFmtId="0" fontId="7" fillId="3" borderId="0" xfId="0" applyFont="1" applyFill="1" applyBorder="1"/>
    <xf numFmtId="3" fontId="7" fillId="3" borderId="0" xfId="0" applyNumberFormat="1" applyFont="1" applyFill="1" applyBorder="1"/>
    <xf numFmtId="0" fontId="7" fillId="7" borderId="0" xfId="0" applyFont="1" applyFill="1" applyBorder="1"/>
    <xf numFmtId="3" fontId="13" fillId="2" borderId="0" xfId="0" applyNumberFormat="1" applyFont="1" applyFill="1" applyBorder="1"/>
    <xf numFmtId="1" fontId="7" fillId="8" borderId="0" xfId="2" applyNumberFormat="1" applyFont="1" applyFill="1" applyBorder="1" applyAlignment="1">
      <alignment horizontal="center" vertical="center" wrapText="1"/>
    </xf>
    <xf numFmtId="9" fontId="7" fillId="8" borderId="0" xfId="2" applyNumberFormat="1" applyFont="1" applyFill="1" applyBorder="1" applyAlignment="1">
      <alignment horizontal="center" vertical="center"/>
    </xf>
    <xf numFmtId="3" fontId="8" fillId="5" borderId="0" xfId="0" applyNumberFormat="1" applyFont="1" applyFill="1" applyBorder="1"/>
    <xf numFmtId="3" fontId="7" fillId="8" borderId="0" xfId="0" applyNumberFormat="1" applyFont="1" applyFill="1" applyBorder="1"/>
    <xf numFmtId="3" fontId="10" fillId="6" borderId="0" xfId="0" applyNumberFormat="1" applyFont="1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3" fillId="2" borderId="0" xfId="0" applyFont="1" applyFill="1" applyBorder="1"/>
    <xf numFmtId="9" fontId="8" fillId="9" borderId="0" xfId="2" applyNumberFormat="1" applyFont="1" applyFill="1" applyBorder="1" applyAlignment="1">
      <alignment horizontal="center" wrapText="1"/>
    </xf>
    <xf numFmtId="0" fontId="17" fillId="2" borderId="0" xfId="0" applyFont="1" applyFill="1" applyBorder="1" applyAlignment="1">
      <alignment horizontal="left" indent="2"/>
    </xf>
    <xf numFmtId="0" fontId="9" fillId="2" borderId="0" xfId="0" applyFont="1" applyFill="1" applyBorder="1" applyAlignment="1">
      <alignment horizontal="left" indent="1"/>
    </xf>
    <xf numFmtId="3" fontId="0" fillId="0" borderId="0" xfId="0" applyNumberFormat="1" applyBorder="1"/>
    <xf numFmtId="0" fontId="0" fillId="0" borderId="5" xfId="0" applyBorder="1"/>
    <xf numFmtId="3" fontId="8" fillId="10" borderId="0" xfId="0" applyNumberFormat="1" applyFont="1" applyFill="1" applyBorder="1"/>
    <xf numFmtId="0" fontId="11" fillId="2" borderId="0" xfId="0" applyFont="1" applyFill="1" applyBorder="1"/>
    <xf numFmtId="9" fontId="0" fillId="2" borderId="0" xfId="0" applyNumberFormat="1" applyFill="1" applyBorder="1"/>
    <xf numFmtId="0" fontId="0" fillId="0" borderId="1" xfId="0" applyBorder="1"/>
    <xf numFmtId="0" fontId="2" fillId="2" borderId="2" xfId="0" applyFont="1" applyFill="1" applyBorder="1"/>
    <xf numFmtId="0" fontId="5" fillId="0" borderId="3" xfId="0" applyFont="1" applyBorder="1"/>
    <xf numFmtId="0" fontId="5" fillId="0" borderId="5" xfId="0" applyFont="1" applyBorder="1"/>
    <xf numFmtId="0" fontId="5" fillId="0" borderId="11" xfId="0" applyFont="1" applyBorder="1"/>
  </cellXfs>
  <cellStyles count="6">
    <cellStyle name="Hipervínculo" xfId="4" builtinId="8"/>
    <cellStyle name="Moneda" xfId="5" builtinId="4"/>
    <cellStyle name="Normal" xfId="0" builtinId="0"/>
    <cellStyle name="Normal 3 2" xfId="3" xr:uid="{612AED02-60DE-4E85-A34E-20DD06349BAC}"/>
    <cellStyle name="Normal_gl80ea_205" xfId="2" xr:uid="{4D346851-98FE-4949-9DC3-44476C8FBBE6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edicosdelmundo.sharepoint.com/GestionDocumental/Soporte/ControlGestion/08%20Gestin%20de%20riesgos/control%20Financiero/CMF/Piloto%202024/BASE%20DATOS%20_%20CMF.xlsx" TargetMode="External"/><Relationship Id="rId1" Type="http://schemas.openxmlformats.org/officeDocument/2006/relationships/externalLinkPath" Target="https://medicosdelmundo.sharepoint.com/GestionDocumental/Soporte/ControlGestion/04%20Memorias%20anuales/1%20Memoria%20anual%20MDM/Memoria%202024/BASE%20DATOS%20_%20CM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roducción al CMF"/>
      <sheetName val="Hoja1"/>
      <sheetName val="Hoja2"/>
      <sheetName val="Propuesta CMF"/>
      <sheetName val="Indicadores"/>
      <sheetName val="KPIs"/>
      <sheetName val="KPIs _Panel numérico"/>
      <sheetName val="Indice"/>
      <sheetName val="Ratios financieras"/>
      <sheetName val="gl12"/>
      <sheetName val="Estado Patrimonial"/>
      <sheetName val="Página2 BC web"/>
      <sheetName val="Histórico BC"/>
      <sheetName val="El 2024 en cifras"/>
      <sheetName val="Cuenta de Rdos"/>
      <sheetName val="GL2024_23"/>
      <sheetName val="Gastos CI por país"/>
      <sheetName val="Histórico Gastos"/>
      <sheetName val="Evoluc.invs.captac."/>
      <sheetName val="Histórico Ingresos"/>
      <sheetName val="P2025_24"/>
      <sheetName val="Subv.concedidas-aplicad"/>
      <sheetName val="Liquidac.P2024 origen de fondos"/>
      <sheetName val="Liquidac.P204 lineas actividad"/>
      <sheetName val="P2024_R2024 P2025"/>
      <sheetName val="P24 VS R23 VS P23 activ.país"/>
      <sheetName val="subv.conc.2024"/>
      <sheetName val="P2025 VS R2024"/>
      <sheetName val="subv.aplic.2024"/>
      <sheetName val="PyG2024"/>
      <sheetName val="A2024_12"/>
      <sheetName val="P2024_12"/>
      <sheetName val="SEG2024"/>
      <sheetName val="Gráficos Presup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1F56B-F755-4737-A979-AD573A9EA065}">
  <dimension ref="A2:O79"/>
  <sheetViews>
    <sheetView zoomScale="55" zoomScaleNormal="55" workbookViewId="0">
      <selection activeCell="C25" sqref="C25"/>
    </sheetView>
  </sheetViews>
  <sheetFormatPr baseColWidth="10" defaultColWidth="17" defaultRowHeight="12.75" x14ac:dyDescent="0.2"/>
  <cols>
    <col min="1" max="1" width="3.140625" style="64" customWidth="1"/>
    <col min="2" max="2" width="17" style="64"/>
    <col min="3" max="3" width="84.42578125" style="64" customWidth="1"/>
    <col min="4" max="5" width="17" style="64"/>
    <col min="6" max="6" width="22.28515625" style="64" customWidth="1"/>
    <col min="7" max="16384" width="17" style="64"/>
  </cols>
  <sheetData>
    <row r="2" spans="1:10" ht="13.5" thickBot="1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</row>
    <row r="3" spans="1:10" x14ac:dyDescent="0.2">
      <c r="A3" s="69"/>
      <c r="B3" s="65"/>
      <c r="C3" s="66"/>
      <c r="D3" s="66"/>
      <c r="E3" s="66"/>
      <c r="F3" s="66"/>
      <c r="G3" s="66"/>
      <c r="H3" s="66"/>
      <c r="I3" s="67"/>
      <c r="J3" s="69"/>
    </row>
    <row r="4" spans="1:10" x14ac:dyDescent="0.2">
      <c r="A4" s="69"/>
      <c r="B4" s="68"/>
      <c r="C4" s="69"/>
      <c r="D4" s="69"/>
      <c r="E4" s="69"/>
      <c r="F4" s="69"/>
      <c r="G4" s="69"/>
      <c r="H4" s="69"/>
      <c r="I4" s="70"/>
      <c r="J4" s="69"/>
    </row>
    <row r="5" spans="1:10" x14ac:dyDescent="0.2">
      <c r="A5" s="69"/>
      <c r="B5" s="68"/>
      <c r="C5" s="69"/>
      <c r="D5" s="69"/>
      <c r="E5" s="69"/>
      <c r="F5" s="69"/>
      <c r="G5" s="69"/>
      <c r="H5" s="69"/>
      <c r="I5" s="70"/>
      <c r="J5" s="69"/>
    </row>
    <row r="6" spans="1:10" x14ac:dyDescent="0.2">
      <c r="A6" s="69"/>
      <c r="B6" s="68"/>
      <c r="C6" s="71"/>
      <c r="D6" s="69"/>
      <c r="E6" s="69"/>
      <c r="F6" s="69"/>
      <c r="G6" s="69"/>
      <c r="H6" s="69"/>
      <c r="I6" s="70"/>
      <c r="J6" s="69"/>
    </row>
    <row r="7" spans="1:10" ht="18" x14ac:dyDescent="0.25">
      <c r="A7" s="69"/>
      <c r="B7" s="68"/>
      <c r="C7" s="98" t="s">
        <v>0</v>
      </c>
      <c r="D7" s="69"/>
      <c r="E7" s="69"/>
      <c r="F7" s="69"/>
      <c r="G7" s="69"/>
      <c r="H7" s="69"/>
      <c r="I7" s="70"/>
      <c r="J7" s="69"/>
    </row>
    <row r="8" spans="1:10" ht="23.25" x14ac:dyDescent="0.35">
      <c r="A8" s="69"/>
      <c r="B8" s="68"/>
      <c r="C8" s="73" t="s">
        <v>1</v>
      </c>
      <c r="D8" s="74"/>
      <c r="E8" s="74"/>
      <c r="F8" s="74"/>
      <c r="G8" s="74"/>
      <c r="H8" s="69"/>
      <c r="I8" s="70"/>
      <c r="J8" s="69"/>
    </row>
    <row r="9" spans="1:10" ht="40.5" x14ac:dyDescent="0.3">
      <c r="A9" s="69"/>
      <c r="B9" s="68"/>
      <c r="C9" s="11" t="s">
        <v>2</v>
      </c>
      <c r="D9" s="12" t="s">
        <v>3</v>
      </c>
      <c r="E9" s="11" t="s">
        <v>4</v>
      </c>
      <c r="F9" s="12" t="s">
        <v>5</v>
      </c>
      <c r="G9" s="11" t="s">
        <v>4</v>
      </c>
      <c r="H9" s="13" t="s">
        <v>6</v>
      </c>
      <c r="I9" s="70"/>
      <c r="J9" s="69"/>
    </row>
    <row r="10" spans="1:10" ht="20.25" x14ac:dyDescent="0.3">
      <c r="A10" s="69"/>
      <c r="B10" s="68"/>
      <c r="C10" s="80"/>
      <c r="D10" s="89"/>
      <c r="E10" s="90"/>
      <c r="F10" s="89"/>
      <c r="G10" s="90"/>
      <c r="H10" s="69"/>
      <c r="I10" s="70"/>
      <c r="J10" s="69"/>
    </row>
    <row r="11" spans="1:10" ht="20.25" x14ac:dyDescent="0.3">
      <c r="A11" s="69"/>
      <c r="B11" s="68"/>
      <c r="C11" s="77" t="s">
        <v>7</v>
      </c>
      <c r="D11" s="78">
        <v>10734.162139999997</v>
      </c>
      <c r="E11" s="19">
        <v>0.27675404872907355</v>
      </c>
      <c r="F11" s="78">
        <v>10457.444448004089</v>
      </c>
      <c r="G11" s="19">
        <v>0.32017644068758883</v>
      </c>
      <c r="H11" s="19">
        <v>2.6461311209616024E-2</v>
      </c>
      <c r="I11" s="70"/>
      <c r="J11" s="69"/>
    </row>
    <row r="12" spans="1:10" ht="20.25" x14ac:dyDescent="0.3">
      <c r="A12" s="69"/>
      <c r="B12" s="68"/>
      <c r="C12" s="77" t="s">
        <v>8</v>
      </c>
      <c r="D12" s="78">
        <v>1669.1356900000001</v>
      </c>
      <c r="E12" s="19">
        <v>4.3034570752784995E-2</v>
      </c>
      <c r="F12" s="78">
        <v>485.81574990000001</v>
      </c>
      <c r="G12" s="19">
        <v>1.4874260954132206E-2</v>
      </c>
      <c r="H12" s="19">
        <v>2.4357381174726713</v>
      </c>
      <c r="I12" s="70"/>
      <c r="J12" s="69"/>
    </row>
    <row r="13" spans="1:10" ht="20.25" x14ac:dyDescent="0.3">
      <c r="A13" s="69"/>
      <c r="B13" s="68"/>
      <c r="C13" s="77" t="s">
        <v>9</v>
      </c>
      <c r="D13" s="78">
        <v>26381.604130000003</v>
      </c>
      <c r="E13" s="19">
        <v>0.68018497016527746</v>
      </c>
      <c r="F13" s="78">
        <v>21717.621894558062</v>
      </c>
      <c r="G13" s="19">
        <v>0.66493022391580492</v>
      </c>
      <c r="H13" s="19">
        <v>0.21475566054544065</v>
      </c>
      <c r="I13" s="70"/>
      <c r="J13" s="69"/>
    </row>
    <row r="14" spans="1:10" ht="20.25" x14ac:dyDescent="0.3">
      <c r="A14" s="69"/>
      <c r="B14" s="68"/>
      <c r="C14" s="77" t="s">
        <v>10</v>
      </c>
      <c r="D14" s="78">
        <v>1.0243500000000001</v>
      </c>
      <c r="E14" s="19">
        <v>2.6410352863891677E-5</v>
      </c>
      <c r="F14" s="78">
        <v>0.623</v>
      </c>
      <c r="G14" s="19">
        <v>1.9074442473986915E-5</v>
      </c>
      <c r="H14" s="19">
        <v>0.64422150882825058</v>
      </c>
      <c r="I14" s="70"/>
      <c r="J14" s="69"/>
    </row>
    <row r="15" spans="1:10" ht="20.25" x14ac:dyDescent="0.3">
      <c r="A15" s="69"/>
      <c r="B15" s="68"/>
      <c r="C15" s="77"/>
      <c r="D15" s="78"/>
      <c r="E15" s="19"/>
      <c r="F15" s="78"/>
      <c r="G15" s="19"/>
      <c r="H15" s="19"/>
      <c r="I15" s="70"/>
      <c r="J15" s="69"/>
    </row>
    <row r="16" spans="1:10" ht="20.25" x14ac:dyDescent="0.3">
      <c r="A16" s="69"/>
      <c r="B16" s="68"/>
      <c r="C16" s="84" t="s">
        <v>11</v>
      </c>
      <c r="D16" s="85">
        <v>38785.926310000003</v>
      </c>
      <c r="E16" s="22">
        <v>1</v>
      </c>
      <c r="F16" s="85">
        <v>32661.505092462154</v>
      </c>
      <c r="G16" s="22">
        <v>1</v>
      </c>
      <c r="H16" s="22">
        <v>0.1875119104340138</v>
      </c>
      <c r="I16" s="70"/>
      <c r="J16" s="69"/>
    </row>
    <row r="17" spans="1:10" ht="20.25" x14ac:dyDescent="0.3">
      <c r="A17" s="69"/>
      <c r="B17" s="68"/>
      <c r="C17" s="72"/>
      <c r="D17" s="81"/>
      <c r="E17" s="86"/>
      <c r="F17" s="81"/>
      <c r="G17" s="86"/>
      <c r="H17" s="69"/>
      <c r="I17" s="70"/>
      <c r="J17" s="69"/>
    </row>
    <row r="18" spans="1:10" ht="20.25" x14ac:dyDescent="0.3">
      <c r="A18" s="69"/>
      <c r="B18" s="68"/>
      <c r="C18" s="72"/>
      <c r="D18" s="81"/>
      <c r="E18" s="86"/>
      <c r="F18" s="86"/>
      <c r="G18" s="86"/>
      <c r="H18" s="69"/>
      <c r="I18" s="70"/>
      <c r="J18" s="69"/>
    </row>
    <row r="19" spans="1:10" ht="20.25" x14ac:dyDescent="0.3">
      <c r="A19" s="69"/>
      <c r="B19" s="68"/>
      <c r="C19" s="72" t="s">
        <v>12</v>
      </c>
      <c r="D19" s="86"/>
      <c r="E19" s="86"/>
      <c r="F19" s="86"/>
      <c r="G19" s="86"/>
      <c r="H19" s="88"/>
      <c r="I19" s="70"/>
      <c r="J19" s="69"/>
    </row>
    <row r="20" spans="1:10" ht="20.25" x14ac:dyDescent="0.3">
      <c r="A20" s="69"/>
      <c r="B20" s="68"/>
      <c r="C20" s="73" t="s">
        <v>1</v>
      </c>
      <c r="D20" s="86"/>
      <c r="E20" s="86"/>
      <c r="F20" s="86"/>
      <c r="G20" s="86"/>
      <c r="H20" s="88"/>
      <c r="I20" s="70"/>
      <c r="J20" s="69"/>
    </row>
    <row r="21" spans="1:10" ht="40.5" x14ac:dyDescent="0.3">
      <c r="A21" s="69"/>
      <c r="B21" s="68"/>
      <c r="C21" s="11" t="s">
        <v>13</v>
      </c>
      <c r="D21" s="12" t="s">
        <v>3</v>
      </c>
      <c r="E21" s="11" t="s">
        <v>4</v>
      </c>
      <c r="F21" s="12" t="s">
        <v>5</v>
      </c>
      <c r="G21" s="11" t="s">
        <v>4</v>
      </c>
      <c r="H21" s="13" t="s">
        <v>6</v>
      </c>
      <c r="I21" s="70"/>
      <c r="J21" s="69"/>
    </row>
    <row r="22" spans="1:10" ht="20.25" x14ac:dyDescent="0.3">
      <c r="A22" s="69"/>
      <c r="B22" s="68"/>
      <c r="C22" s="80"/>
      <c r="D22" s="89"/>
      <c r="E22" s="90"/>
      <c r="F22" s="89"/>
      <c r="G22" s="90"/>
      <c r="H22" s="88"/>
      <c r="I22" s="70"/>
      <c r="J22" s="69"/>
    </row>
    <row r="23" spans="1:10" ht="20.25" x14ac:dyDescent="0.3">
      <c r="A23" s="69"/>
      <c r="B23" s="68"/>
      <c r="C23" s="75" t="s">
        <v>14</v>
      </c>
      <c r="D23" s="76">
        <v>32332.778060999986</v>
      </c>
      <c r="E23" s="29">
        <v>0.83826515929125467</v>
      </c>
      <c r="F23" s="76">
        <v>26427.167266203909</v>
      </c>
      <c r="G23" s="29">
        <v>0.80912086223096491</v>
      </c>
      <c r="H23" s="29">
        <v>0.22346741651529192</v>
      </c>
      <c r="I23" s="70"/>
      <c r="J23" s="69"/>
    </row>
    <row r="24" spans="1:10" ht="20.25" x14ac:dyDescent="0.3">
      <c r="A24" s="69"/>
      <c r="B24" s="68"/>
      <c r="C24" s="77" t="s">
        <v>15</v>
      </c>
      <c r="D24" s="78">
        <v>23385.844800999985</v>
      </c>
      <c r="E24" s="19">
        <v>0.60630543036809859</v>
      </c>
      <c r="F24" s="78">
        <v>18392.172949148811</v>
      </c>
      <c r="G24" s="19">
        <v>0.5631133554729244</v>
      </c>
      <c r="H24" s="19">
        <v>0.27151070543202349</v>
      </c>
      <c r="I24" s="70"/>
      <c r="J24" s="69"/>
    </row>
    <row r="25" spans="1:10" ht="20.25" x14ac:dyDescent="0.3">
      <c r="A25" s="69"/>
      <c r="B25" s="68"/>
      <c r="C25" s="77" t="s">
        <v>16</v>
      </c>
      <c r="D25" s="92">
        <v>8240.2963000000018</v>
      </c>
      <c r="E25" s="19">
        <v>0.21363933768680937</v>
      </c>
      <c r="F25" s="92">
        <v>7297.205305367228</v>
      </c>
      <c r="G25" s="19">
        <v>0.22341861271320512</v>
      </c>
      <c r="H25" s="19">
        <v>0.12924002479950963</v>
      </c>
      <c r="I25" s="70"/>
      <c r="J25" s="69"/>
    </row>
    <row r="26" spans="1:10" ht="20.25" x14ac:dyDescent="0.3">
      <c r="A26" s="69"/>
      <c r="B26" s="91"/>
      <c r="C26" s="77" t="s">
        <v>17</v>
      </c>
      <c r="D26" s="78">
        <v>706.63695999999993</v>
      </c>
      <c r="E26" s="19">
        <v>1.8320391236346729E-2</v>
      </c>
      <c r="F26" s="78">
        <v>737.7890116878682</v>
      </c>
      <c r="G26" s="19">
        <v>2.258889404483528E-2</v>
      </c>
      <c r="H26" s="19">
        <v>-4.2223523520092177E-2</v>
      </c>
      <c r="I26" s="70"/>
      <c r="J26" s="69"/>
    </row>
    <row r="27" spans="1:10" ht="20.25" x14ac:dyDescent="0.3">
      <c r="A27" s="69"/>
      <c r="B27" s="91"/>
      <c r="C27" s="75" t="s">
        <v>18</v>
      </c>
      <c r="D27" s="76">
        <v>3886.015339999999</v>
      </c>
      <c r="E27" s="29">
        <v>0.10074950138363119</v>
      </c>
      <c r="F27" s="99">
        <v>3977.3916900762324</v>
      </c>
      <c r="G27" s="29">
        <v>0.12177584382342421</v>
      </c>
      <c r="H27" s="29">
        <v>-2.2973937996657812E-2</v>
      </c>
      <c r="I27" s="70"/>
      <c r="J27" s="69"/>
    </row>
    <row r="28" spans="1:10" ht="20.25" x14ac:dyDescent="0.3">
      <c r="A28" s="69"/>
      <c r="B28" s="68"/>
      <c r="C28" s="80"/>
      <c r="D28" s="81"/>
      <c r="E28" s="36"/>
      <c r="F28" s="81"/>
      <c r="G28" s="36"/>
      <c r="H28" s="36"/>
      <c r="I28" s="70"/>
      <c r="J28" s="69"/>
    </row>
    <row r="29" spans="1:10" ht="20.25" x14ac:dyDescent="0.3">
      <c r="A29" s="69"/>
      <c r="B29" s="91"/>
      <c r="C29" s="75" t="s">
        <v>19</v>
      </c>
      <c r="D29" s="99">
        <v>2352.2693500000005</v>
      </c>
      <c r="E29" s="37">
        <v>6.0985339325114025E-2</v>
      </c>
      <c r="F29" s="99">
        <v>2257.0228911302279</v>
      </c>
      <c r="G29" s="37">
        <v>6.9103293945610905E-2</v>
      </c>
      <c r="H29" s="37">
        <v>4.2200041144499392E-2</v>
      </c>
      <c r="I29" s="70"/>
      <c r="J29" s="69"/>
    </row>
    <row r="30" spans="1:10" ht="20.25" x14ac:dyDescent="0.3">
      <c r="A30" s="69"/>
      <c r="B30" s="68"/>
      <c r="C30" s="100"/>
      <c r="D30" s="92"/>
      <c r="E30" s="39"/>
      <c r="F30" s="92"/>
      <c r="G30" s="39"/>
      <c r="H30" s="39"/>
      <c r="I30" s="70"/>
      <c r="J30" s="69"/>
    </row>
    <row r="31" spans="1:10" ht="20.25" x14ac:dyDescent="0.3">
      <c r="A31" s="69"/>
      <c r="B31" s="68"/>
      <c r="C31" s="84" t="s">
        <v>20</v>
      </c>
      <c r="D31" s="85">
        <v>38571.06275099999</v>
      </c>
      <c r="E31" s="22">
        <v>1</v>
      </c>
      <c r="F31" s="85">
        <v>32661.581847410369</v>
      </c>
      <c r="G31" s="22">
        <v>1</v>
      </c>
      <c r="H31" s="22">
        <v>0.18093063989361449</v>
      </c>
      <c r="I31" s="70"/>
      <c r="J31" s="69"/>
    </row>
    <row r="32" spans="1:10" ht="21" thickBot="1" x14ac:dyDescent="0.35">
      <c r="A32" s="69"/>
      <c r="B32" s="68"/>
      <c r="C32" s="69"/>
      <c r="D32" s="101"/>
      <c r="E32" s="41"/>
      <c r="F32" s="69"/>
      <c r="G32" s="41"/>
      <c r="H32" s="41"/>
      <c r="I32" s="70"/>
      <c r="J32" s="69"/>
    </row>
    <row r="33" spans="1:10" ht="20.25" x14ac:dyDescent="0.3">
      <c r="A33" s="69"/>
      <c r="B33" s="68"/>
      <c r="C33" s="82" t="s">
        <v>21</v>
      </c>
      <c r="D33" s="83">
        <v>0</v>
      </c>
      <c r="E33" s="44"/>
      <c r="F33" s="83">
        <v>0</v>
      </c>
      <c r="G33" s="44"/>
      <c r="H33" s="45"/>
      <c r="I33" s="70"/>
      <c r="J33" s="69"/>
    </row>
    <row r="34" spans="1:10" ht="20.25" x14ac:dyDescent="0.3">
      <c r="A34" s="69"/>
      <c r="B34" s="68"/>
      <c r="C34" s="102"/>
      <c r="D34" s="103"/>
      <c r="E34" s="104"/>
      <c r="F34" s="103"/>
      <c r="G34" s="103"/>
      <c r="H34" s="105"/>
      <c r="I34" s="70"/>
      <c r="J34" s="69"/>
    </row>
    <row r="35" spans="1:10" ht="21" thickBot="1" x14ac:dyDescent="0.35">
      <c r="A35" s="69"/>
      <c r="B35" s="68"/>
      <c r="C35" s="106" t="s">
        <v>22</v>
      </c>
      <c r="D35" s="85">
        <v>38571.06275099999</v>
      </c>
      <c r="E35" s="22"/>
      <c r="F35" s="85">
        <v>32661.581847410369</v>
      </c>
      <c r="G35" s="22">
        <v>1</v>
      </c>
      <c r="H35" s="51">
        <v>0.18093063989361449</v>
      </c>
      <c r="I35" s="70"/>
      <c r="J35" s="69"/>
    </row>
    <row r="36" spans="1:10" ht="21" thickBot="1" x14ac:dyDescent="0.35">
      <c r="A36" s="69"/>
      <c r="B36" s="68"/>
      <c r="C36" s="107" t="s">
        <v>23</v>
      </c>
      <c r="D36" s="108">
        <v>214.86355900001217</v>
      </c>
      <c r="E36" s="54"/>
      <c r="F36" s="108">
        <v>-7.6754948215238983E-2</v>
      </c>
      <c r="G36" s="54"/>
      <c r="H36" s="55"/>
      <c r="I36" s="70"/>
      <c r="J36" s="69"/>
    </row>
    <row r="37" spans="1:10" x14ac:dyDescent="0.2">
      <c r="A37" s="69"/>
      <c r="B37" s="68"/>
      <c r="C37" s="93"/>
      <c r="D37" s="109">
        <f>+D36*1000</f>
        <v>214863.55900001217</v>
      </c>
      <c r="E37" s="94"/>
      <c r="F37" s="88"/>
      <c r="G37" s="88"/>
      <c r="H37" s="88"/>
      <c r="I37" s="70"/>
      <c r="J37" s="69"/>
    </row>
    <row r="38" spans="1:10" ht="13.5" thickBot="1" x14ac:dyDescent="0.25">
      <c r="A38" s="69"/>
      <c r="B38" s="95"/>
      <c r="C38" s="96"/>
      <c r="D38" s="110">
        <v>-30415.911569988944</v>
      </c>
      <c r="E38" s="96"/>
      <c r="F38" s="96"/>
      <c r="G38" s="96"/>
      <c r="H38" s="96"/>
      <c r="I38" s="97"/>
      <c r="J38" s="69"/>
    </row>
    <row r="39" spans="1:10" x14ac:dyDescent="0.2">
      <c r="A39" s="69"/>
      <c r="B39" s="69"/>
      <c r="C39" s="69"/>
      <c r="D39" s="111"/>
      <c r="E39" s="69"/>
      <c r="F39" s="69"/>
      <c r="G39" s="69"/>
      <c r="H39" s="69"/>
      <c r="I39" s="69"/>
      <c r="J39" s="69"/>
    </row>
    <row r="41" spans="1:10" ht="13.5" thickBot="1" x14ac:dyDescent="0.25"/>
    <row r="42" spans="1:10" x14ac:dyDescent="0.2">
      <c r="B42" s="65"/>
      <c r="C42" s="66"/>
      <c r="D42" s="66"/>
      <c r="E42" s="66"/>
      <c r="F42" s="66"/>
      <c r="G42" s="66"/>
      <c r="H42" s="66"/>
      <c r="I42" s="67"/>
    </row>
    <row r="43" spans="1:10" x14ac:dyDescent="0.2">
      <c r="B43" s="68"/>
      <c r="C43" s="69"/>
      <c r="D43" s="69"/>
      <c r="E43" s="69"/>
      <c r="F43" s="69"/>
      <c r="G43" s="69"/>
      <c r="H43" s="69"/>
      <c r="I43" s="70"/>
    </row>
    <row r="44" spans="1:10" x14ac:dyDescent="0.2">
      <c r="B44" s="68"/>
      <c r="C44" s="69"/>
      <c r="D44" s="69"/>
      <c r="E44" s="69"/>
      <c r="F44" s="69"/>
      <c r="G44" s="69"/>
      <c r="H44" s="69"/>
      <c r="I44" s="70"/>
    </row>
    <row r="45" spans="1:10" x14ac:dyDescent="0.2">
      <c r="B45" s="68"/>
      <c r="C45" s="71"/>
      <c r="D45" s="69"/>
      <c r="E45" s="69"/>
      <c r="F45" s="69"/>
      <c r="G45" s="69"/>
      <c r="H45" s="69"/>
      <c r="I45" s="70"/>
    </row>
    <row r="46" spans="1:10" ht="20.25" x14ac:dyDescent="0.3">
      <c r="B46" s="68"/>
      <c r="C46" s="72" t="s">
        <v>24</v>
      </c>
      <c r="D46" s="69"/>
      <c r="E46" s="69"/>
      <c r="F46" s="69"/>
      <c r="G46" s="69"/>
      <c r="H46" s="69"/>
      <c r="I46" s="70"/>
    </row>
    <row r="47" spans="1:10" ht="23.25" x14ac:dyDescent="0.35">
      <c r="B47" s="68"/>
      <c r="C47" s="73" t="s">
        <v>1</v>
      </c>
      <c r="D47" s="74"/>
      <c r="E47" s="74"/>
      <c r="F47" s="74"/>
      <c r="G47" s="74"/>
      <c r="H47" s="69"/>
      <c r="I47" s="70"/>
    </row>
    <row r="48" spans="1:10" ht="40.5" x14ac:dyDescent="0.3">
      <c r="B48" s="68"/>
      <c r="C48" s="11" t="s">
        <v>2</v>
      </c>
      <c r="D48" s="12" t="s">
        <v>3</v>
      </c>
      <c r="E48" s="11" t="s">
        <v>4</v>
      </c>
      <c r="F48" s="12" t="s">
        <v>5</v>
      </c>
      <c r="G48" s="11" t="s">
        <v>4</v>
      </c>
      <c r="H48" s="13" t="s">
        <v>6</v>
      </c>
      <c r="I48" s="70"/>
    </row>
    <row r="49" spans="2:15" ht="20.25" x14ac:dyDescent="0.3">
      <c r="B49" s="68"/>
      <c r="C49" s="75" t="s">
        <v>14</v>
      </c>
      <c r="D49" s="76">
        <v>27809.579709999998</v>
      </c>
      <c r="E49" s="29">
        <v>0.71700033996101309</v>
      </c>
      <c r="F49" s="76">
        <v>21956.645124558061</v>
      </c>
      <c r="G49" s="29">
        <v>0.67224839258126678</v>
      </c>
      <c r="H49" s="29">
        <v>0.26656779996391838</v>
      </c>
      <c r="I49" s="70"/>
    </row>
    <row r="50" spans="2:15" ht="20.25" x14ac:dyDescent="0.3">
      <c r="B50" s="68"/>
      <c r="C50" s="77" t="s">
        <v>15</v>
      </c>
      <c r="D50" s="78">
        <v>21480.381859999998</v>
      </c>
      <c r="E50" s="19">
        <v>0.55381783028436782</v>
      </c>
      <c r="F50" s="78">
        <v>16628.53485</v>
      </c>
      <c r="G50" s="19">
        <v>0.50911720622524181</v>
      </c>
      <c r="H50" s="19">
        <v>0.29177838298844455</v>
      </c>
      <c r="I50" s="70"/>
    </row>
    <row r="51" spans="2:15" ht="20.25" x14ac:dyDescent="0.3">
      <c r="B51" s="68"/>
      <c r="C51" s="77" t="s">
        <v>16</v>
      </c>
      <c r="D51" s="78">
        <v>6326.0036400000008</v>
      </c>
      <c r="E51" s="19">
        <v>0.16310015497442437</v>
      </c>
      <c r="F51" s="78">
        <v>5213.7502745580596</v>
      </c>
      <c r="G51" s="19">
        <v>0.15962981691914285</v>
      </c>
      <c r="H51" s="19">
        <v>0.21333077091733565</v>
      </c>
      <c r="I51" s="70"/>
      <c r="N51" s="79"/>
    </row>
    <row r="52" spans="2:15" ht="20.25" x14ac:dyDescent="0.3">
      <c r="B52" s="68"/>
      <c r="C52" s="77" t="s">
        <v>17</v>
      </c>
      <c r="D52" s="78">
        <v>3.19421</v>
      </c>
      <c r="E52" s="19">
        <v>8.2354702220951612E-5</v>
      </c>
      <c r="F52" s="78">
        <v>114.36</v>
      </c>
      <c r="G52" s="19">
        <v>3.5013694368820863E-3</v>
      </c>
      <c r="H52" s="19">
        <v>-0.97206881776845055</v>
      </c>
      <c r="I52" s="70"/>
      <c r="M52" s="79"/>
      <c r="O52" s="79"/>
    </row>
    <row r="53" spans="2:15" ht="20.25" x14ac:dyDescent="0.3">
      <c r="B53" s="68"/>
      <c r="C53" s="75" t="s">
        <v>18</v>
      </c>
      <c r="D53" s="76">
        <v>10975.880129999998</v>
      </c>
      <c r="E53" s="29">
        <v>0.28298557067913804</v>
      </c>
      <c r="F53" s="76">
        <v>10704.361197904089</v>
      </c>
      <c r="G53" s="29">
        <v>0.32773629887799838</v>
      </c>
      <c r="H53" s="29">
        <v>2.5365262538886695E-2</v>
      </c>
      <c r="I53" s="70"/>
    </row>
    <row r="54" spans="2:15" ht="20.25" x14ac:dyDescent="0.3">
      <c r="B54" s="68"/>
      <c r="C54" s="80"/>
      <c r="D54" s="81"/>
      <c r="E54" s="36"/>
      <c r="F54" s="81"/>
      <c r="G54" s="36"/>
      <c r="H54" s="36"/>
      <c r="I54" s="70"/>
    </row>
    <row r="55" spans="2:15" ht="20.25" x14ac:dyDescent="0.3">
      <c r="B55" s="68"/>
      <c r="C55" s="75" t="s">
        <v>19</v>
      </c>
      <c r="D55" s="76">
        <v>0.54647000000000001</v>
      </c>
      <c r="E55" s="29">
        <v>1.408935984881502E-5</v>
      </c>
      <c r="F55" s="76">
        <v>0.5</v>
      </c>
      <c r="G55" s="29">
        <v>1.5308540734881455E-5</v>
      </c>
      <c r="H55" s="29">
        <v>9.2940000000000023E-2</v>
      </c>
      <c r="I55" s="70"/>
    </row>
    <row r="56" spans="2:15" ht="20.25" hidden="1" x14ac:dyDescent="0.3">
      <c r="B56" s="68"/>
      <c r="C56" s="82"/>
      <c r="D56" s="83"/>
      <c r="E56" s="44"/>
      <c r="F56" s="83"/>
      <c r="G56" s="44"/>
      <c r="H56" s="45"/>
      <c r="I56" s="70"/>
    </row>
    <row r="57" spans="2:15" ht="20.25" x14ac:dyDescent="0.3">
      <c r="B57" s="68"/>
      <c r="C57" s="84" t="s">
        <v>11</v>
      </c>
      <c r="D57" s="85">
        <v>38786.006309999997</v>
      </c>
      <c r="E57" s="22">
        <v>1</v>
      </c>
      <c r="F57" s="85">
        <v>32661.506322462148</v>
      </c>
      <c r="G57" s="22">
        <v>1</v>
      </c>
      <c r="H57" s="22">
        <v>0.18751431508000826</v>
      </c>
      <c r="I57" s="70"/>
    </row>
    <row r="58" spans="2:15" ht="20.25" x14ac:dyDescent="0.3">
      <c r="B58" s="68"/>
      <c r="C58" s="72"/>
      <c r="D58" s="81"/>
      <c r="E58" s="86"/>
      <c r="F58" s="87">
        <v>0</v>
      </c>
      <c r="G58" s="86"/>
      <c r="H58" s="69"/>
      <c r="I58" s="70"/>
    </row>
    <row r="59" spans="2:15" ht="20.25" x14ac:dyDescent="0.3">
      <c r="B59" s="68"/>
      <c r="C59" s="72"/>
      <c r="D59" s="81"/>
      <c r="E59" s="86"/>
      <c r="F59" s="86"/>
      <c r="G59" s="86"/>
      <c r="H59" s="69"/>
      <c r="I59" s="70"/>
    </row>
    <row r="60" spans="2:15" ht="20.25" x14ac:dyDescent="0.3">
      <c r="B60" s="68"/>
      <c r="C60" s="72" t="s">
        <v>25</v>
      </c>
      <c r="D60" s="86"/>
      <c r="E60" s="86"/>
      <c r="F60" s="86"/>
      <c r="G60" s="86"/>
      <c r="H60" s="88"/>
      <c r="I60" s="70"/>
    </row>
    <row r="61" spans="2:15" ht="20.25" x14ac:dyDescent="0.3">
      <c r="B61" s="68"/>
      <c r="C61" s="73" t="s">
        <v>1</v>
      </c>
      <c r="D61" s="86"/>
      <c r="E61" s="86"/>
      <c r="F61" s="86"/>
      <c r="G61" s="86"/>
      <c r="H61" s="88"/>
      <c r="I61" s="70"/>
    </row>
    <row r="62" spans="2:15" ht="40.5" x14ac:dyDescent="0.3">
      <c r="B62" s="68"/>
      <c r="C62" s="11" t="s">
        <v>13</v>
      </c>
      <c r="D62" s="12" t="s">
        <v>3</v>
      </c>
      <c r="E62" s="11" t="s">
        <v>4</v>
      </c>
      <c r="F62" s="12" t="s">
        <v>5</v>
      </c>
      <c r="G62" s="11" t="s">
        <v>4</v>
      </c>
      <c r="H62" s="13" t="s">
        <v>6</v>
      </c>
      <c r="I62" s="70"/>
      <c r="L62" s="79"/>
    </row>
    <row r="63" spans="2:15" ht="20.25" hidden="1" x14ac:dyDescent="0.3">
      <c r="B63" s="68"/>
      <c r="C63" s="80"/>
      <c r="D63" s="89"/>
      <c r="E63" s="90"/>
      <c r="F63" s="89"/>
      <c r="G63" s="90"/>
      <c r="H63" s="88"/>
      <c r="I63" s="70"/>
    </row>
    <row r="64" spans="2:15" ht="20.25" x14ac:dyDescent="0.3">
      <c r="B64" s="68"/>
      <c r="C64" s="75" t="s">
        <v>14</v>
      </c>
      <c r="D64" s="76">
        <v>32332.778060999986</v>
      </c>
      <c r="E64" s="29">
        <v>0.83826515929125489</v>
      </c>
      <c r="F64" s="76">
        <v>26427.167266203909</v>
      </c>
      <c r="G64" s="29">
        <v>0.80912086223096491</v>
      </c>
      <c r="H64" s="29">
        <v>0.22346741651529192</v>
      </c>
      <c r="I64" s="70"/>
    </row>
    <row r="65" spans="2:9" ht="20.25" x14ac:dyDescent="0.3">
      <c r="B65" s="68"/>
      <c r="C65" s="77" t="s">
        <v>15</v>
      </c>
      <c r="D65" s="78">
        <v>23385.844800999985</v>
      </c>
      <c r="E65" s="19">
        <v>0.6063054303680987</v>
      </c>
      <c r="F65" s="78">
        <v>18392.172949148811</v>
      </c>
      <c r="G65" s="19">
        <v>0.5631133554729244</v>
      </c>
      <c r="H65" s="19">
        <v>0.27151070543202349</v>
      </c>
      <c r="I65" s="70"/>
    </row>
    <row r="66" spans="2:9" ht="20.25" x14ac:dyDescent="0.3">
      <c r="B66" s="68"/>
      <c r="C66" s="77" t="s">
        <v>16</v>
      </c>
      <c r="D66" s="78">
        <v>8240.2963000000018</v>
      </c>
      <c r="E66" s="19">
        <v>0.21363933768680943</v>
      </c>
      <c r="F66" s="78">
        <v>7297.205305367228</v>
      </c>
      <c r="G66" s="19">
        <v>0.22341861271320512</v>
      </c>
      <c r="H66" s="19">
        <v>0.12924002479950963</v>
      </c>
      <c r="I66" s="70"/>
    </row>
    <row r="67" spans="2:9" ht="20.25" x14ac:dyDescent="0.3">
      <c r="B67" s="91"/>
      <c r="C67" s="77" t="s">
        <v>17</v>
      </c>
      <c r="D67" s="78">
        <v>706.63695999999993</v>
      </c>
      <c r="E67" s="19">
        <v>1.8320391236346732E-2</v>
      </c>
      <c r="F67" s="78">
        <v>737.7890116878682</v>
      </c>
      <c r="G67" s="19">
        <v>2.258889404483528E-2</v>
      </c>
      <c r="H67" s="19">
        <v>-4.2223523520092177E-2</v>
      </c>
      <c r="I67" s="70"/>
    </row>
    <row r="68" spans="2:9" ht="20.25" x14ac:dyDescent="0.3">
      <c r="B68" s="91"/>
      <c r="C68" s="75" t="s">
        <v>18</v>
      </c>
      <c r="D68" s="76">
        <v>3886.015339999999</v>
      </c>
      <c r="E68" s="29">
        <v>0.10074950138363122</v>
      </c>
      <c r="F68" s="76">
        <v>3977.3916900762324</v>
      </c>
      <c r="G68" s="29">
        <v>0.12177584382342421</v>
      </c>
      <c r="H68" s="29">
        <v>-2.2973937996657812E-2</v>
      </c>
      <c r="I68" s="70"/>
    </row>
    <row r="69" spans="2:9" ht="20.25" x14ac:dyDescent="0.3">
      <c r="B69" s="68"/>
      <c r="C69" s="80"/>
      <c r="D69" s="81"/>
      <c r="E69" s="36"/>
      <c r="F69" s="81"/>
      <c r="G69" s="36"/>
      <c r="H69" s="36"/>
      <c r="I69" s="70"/>
    </row>
    <row r="70" spans="2:9" ht="20.25" x14ac:dyDescent="0.3">
      <c r="B70" s="91"/>
      <c r="C70" s="75" t="s">
        <v>19</v>
      </c>
      <c r="D70" s="76">
        <v>2352.2693500000005</v>
      </c>
      <c r="E70" s="29">
        <v>6.0985339325114039E-2</v>
      </c>
      <c r="F70" s="76">
        <v>2257.0228911302279</v>
      </c>
      <c r="G70" s="29">
        <v>6.9103293945610905E-2</v>
      </c>
      <c r="H70" s="29">
        <v>4.2200041144499392E-2</v>
      </c>
      <c r="I70" s="70"/>
    </row>
    <row r="71" spans="2:9" ht="20.25" hidden="1" x14ac:dyDescent="0.3">
      <c r="B71" s="68"/>
      <c r="D71" s="92"/>
      <c r="E71" s="39"/>
      <c r="F71" s="92"/>
      <c r="G71" s="39"/>
      <c r="H71" s="39"/>
      <c r="I71" s="70"/>
    </row>
    <row r="72" spans="2:9" ht="20.25" x14ac:dyDescent="0.3">
      <c r="B72" s="68"/>
      <c r="C72" s="84" t="s">
        <v>20</v>
      </c>
      <c r="D72" s="85">
        <v>38571.062750999983</v>
      </c>
      <c r="E72" s="22">
        <v>1.0000000000000002</v>
      </c>
      <c r="F72" s="85">
        <v>32661.581847410369</v>
      </c>
      <c r="G72" s="22">
        <v>1</v>
      </c>
      <c r="H72" s="22">
        <v>0.18093063989361427</v>
      </c>
      <c r="I72" s="70"/>
    </row>
    <row r="73" spans="2:9" ht="20.25" x14ac:dyDescent="0.3">
      <c r="B73" s="68"/>
      <c r="C73" s="80"/>
      <c r="D73" s="89"/>
      <c r="E73" s="90"/>
      <c r="F73" s="89"/>
      <c r="G73" s="90"/>
      <c r="H73" s="88"/>
      <c r="I73" s="70"/>
    </row>
    <row r="74" spans="2:9" ht="20.25" x14ac:dyDescent="0.3">
      <c r="B74" s="68"/>
      <c r="C74" s="84" t="s">
        <v>22</v>
      </c>
      <c r="D74" s="85">
        <v>38571.062750999983</v>
      </c>
      <c r="E74" s="22"/>
      <c r="F74" s="85">
        <v>32661.581847410369</v>
      </c>
      <c r="G74" s="22">
        <v>1.2925219066588161</v>
      </c>
      <c r="H74" s="22">
        <v>0.18093063989361427</v>
      </c>
      <c r="I74" s="70"/>
    </row>
    <row r="75" spans="2:9" ht="20.25" x14ac:dyDescent="0.3">
      <c r="B75" s="68"/>
      <c r="C75" s="84" t="s">
        <v>23</v>
      </c>
      <c r="D75" s="85">
        <v>214.94355900001392</v>
      </c>
      <c r="E75" s="22"/>
      <c r="F75" s="85">
        <v>-7.5524948220845545E-2</v>
      </c>
      <c r="G75" s="22"/>
      <c r="H75" s="22"/>
      <c r="I75" s="70"/>
    </row>
    <row r="76" spans="2:9" x14ac:dyDescent="0.2">
      <c r="B76" s="68"/>
      <c r="C76" s="93"/>
      <c r="D76" s="88"/>
      <c r="E76" s="94"/>
      <c r="F76" s="88"/>
      <c r="G76" s="88"/>
      <c r="H76" s="88"/>
      <c r="I76" s="70"/>
    </row>
    <row r="77" spans="2:9" ht="13.5" thickBot="1" x14ac:dyDescent="0.25">
      <c r="B77" s="95"/>
      <c r="C77" s="96"/>
      <c r="D77" s="96"/>
      <c r="E77" s="96"/>
      <c r="F77" s="96"/>
      <c r="G77" s="96"/>
      <c r="H77" s="96"/>
      <c r="I77" s="97"/>
    </row>
    <row r="78" spans="2:9" x14ac:dyDescent="0.2">
      <c r="B78" s="69"/>
      <c r="D78" s="79"/>
    </row>
    <row r="79" spans="2:9" ht="20.25" x14ac:dyDescent="0.2">
      <c r="B79" s="69"/>
      <c r="C79" s="133"/>
      <c r="D79" s="133"/>
      <c r="E79" s="133"/>
      <c r="F79" s="133"/>
      <c r="G79" s="133"/>
      <c r="H79" s="133"/>
      <c r="I79" s="133"/>
    </row>
  </sheetData>
  <mergeCells count="1">
    <mergeCell ref="C79:I7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CD5E5-1A93-415C-A32A-34812FA76B88}">
  <dimension ref="A1:O77"/>
  <sheetViews>
    <sheetView topLeftCell="A28" zoomScale="70" zoomScaleNormal="70" workbookViewId="0">
      <selection activeCell="F49" sqref="F49"/>
    </sheetView>
  </sheetViews>
  <sheetFormatPr baseColWidth="10" defaultColWidth="17" defaultRowHeight="15" x14ac:dyDescent="0.25"/>
  <cols>
    <col min="1" max="1" width="3.140625" customWidth="1"/>
    <col min="3" max="3" width="84.42578125" customWidth="1"/>
    <col min="6" max="6" width="22.42578125" customWidth="1"/>
  </cols>
  <sheetData>
    <row r="1" spans="1:10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2"/>
      <c r="C2" s="3"/>
      <c r="D2" s="3"/>
      <c r="E2" s="3"/>
      <c r="F2" s="3"/>
      <c r="G2" s="3"/>
      <c r="H2" s="3"/>
      <c r="I2" s="4"/>
      <c r="J2" s="1"/>
    </row>
    <row r="3" spans="1:10" x14ac:dyDescent="0.25">
      <c r="A3" s="1"/>
      <c r="B3" s="5"/>
      <c r="C3" s="1"/>
      <c r="D3" s="1"/>
      <c r="E3" s="1"/>
      <c r="F3" s="1"/>
      <c r="G3" s="1"/>
      <c r="H3" s="1"/>
      <c r="I3" s="6"/>
      <c r="J3" s="1"/>
    </row>
    <row r="4" spans="1:10" x14ac:dyDescent="0.25">
      <c r="A4" s="1"/>
      <c r="B4" s="5"/>
      <c r="C4" s="1"/>
      <c r="D4" s="1"/>
      <c r="E4" s="1"/>
      <c r="F4" s="1"/>
      <c r="G4" s="1"/>
      <c r="H4" s="1"/>
      <c r="I4" s="6"/>
      <c r="J4" s="1"/>
    </row>
    <row r="5" spans="1:10" x14ac:dyDescent="0.25">
      <c r="A5" s="1"/>
      <c r="B5" s="5"/>
      <c r="C5" s="7"/>
      <c r="D5" s="1"/>
      <c r="E5" s="1"/>
      <c r="F5" s="1"/>
      <c r="G5" s="1"/>
      <c r="H5" s="1"/>
      <c r="I5" s="6"/>
      <c r="J5" s="1"/>
    </row>
    <row r="6" spans="1:10" ht="18" x14ac:dyDescent="0.25">
      <c r="A6" s="1"/>
      <c r="B6" s="5"/>
      <c r="C6" s="8" t="s">
        <v>0</v>
      </c>
      <c r="D6" s="1"/>
      <c r="E6" s="1"/>
      <c r="F6" s="1"/>
      <c r="G6" s="1"/>
      <c r="H6" s="1"/>
      <c r="I6" s="6"/>
      <c r="J6" s="1"/>
    </row>
    <row r="7" spans="1:10" ht="23.25" x14ac:dyDescent="0.35">
      <c r="A7" s="1"/>
      <c r="B7" s="5"/>
      <c r="C7" s="9" t="s">
        <v>1</v>
      </c>
      <c r="D7" s="10"/>
      <c r="E7" s="10"/>
      <c r="F7" s="10"/>
      <c r="G7" s="10"/>
      <c r="H7" s="1"/>
      <c r="I7" s="6"/>
      <c r="J7" s="1"/>
    </row>
    <row r="8" spans="1:10" ht="40.5" x14ac:dyDescent="0.3">
      <c r="A8" s="1"/>
      <c r="B8" s="5"/>
      <c r="C8" s="11" t="s">
        <v>2</v>
      </c>
      <c r="D8" s="12" t="s">
        <v>26</v>
      </c>
      <c r="E8" s="11" t="s">
        <v>4</v>
      </c>
      <c r="F8" s="12" t="s">
        <v>27</v>
      </c>
      <c r="G8" s="11" t="s">
        <v>4</v>
      </c>
      <c r="H8" s="13" t="s">
        <v>6</v>
      </c>
      <c r="I8" s="6"/>
      <c r="J8" s="1"/>
    </row>
    <row r="9" spans="1:10" ht="20.25" x14ac:dyDescent="0.3">
      <c r="A9" s="1"/>
      <c r="B9" s="5"/>
      <c r="C9" s="14"/>
      <c r="D9" s="15"/>
      <c r="E9" s="16"/>
      <c r="F9" s="15"/>
      <c r="G9" s="16"/>
      <c r="H9" s="1"/>
      <c r="I9" s="6"/>
      <c r="J9" s="1"/>
    </row>
    <row r="10" spans="1:10" ht="20.25" x14ac:dyDescent="0.3">
      <c r="A10" s="1"/>
      <c r="B10" s="5"/>
      <c r="C10" s="17" t="s">
        <v>7</v>
      </c>
      <c r="D10" s="18">
        <v>11423.986129999999</v>
      </c>
      <c r="E10" s="19">
        <v>0.24305576118875435</v>
      </c>
      <c r="F10" s="18">
        <v>11567.614</v>
      </c>
      <c r="G10" s="19">
        <v>0.28933064086537408</v>
      </c>
      <c r="H10" s="19">
        <v>-1.241637817444464E-2</v>
      </c>
      <c r="I10" s="6"/>
      <c r="J10" s="1"/>
    </row>
    <row r="11" spans="1:10" ht="20.25" x14ac:dyDescent="0.3">
      <c r="A11" s="1"/>
      <c r="B11" s="5"/>
      <c r="C11" s="17" t="s">
        <v>8</v>
      </c>
      <c r="D11" s="18">
        <v>1740.2775799999999</v>
      </c>
      <c r="E11" s="19">
        <v>3.7025998375106867E-2</v>
      </c>
      <c r="F11" s="18">
        <v>1474.1420000000001</v>
      </c>
      <c r="G11" s="19">
        <v>3.6871428246703621E-2</v>
      </c>
      <c r="H11" s="19">
        <v>0.18053591852073944</v>
      </c>
      <c r="I11" s="6"/>
      <c r="J11" s="1"/>
    </row>
    <row r="12" spans="1:10" ht="20.25" x14ac:dyDescent="0.3">
      <c r="A12" s="1"/>
      <c r="B12" s="5"/>
      <c r="C12" s="17" t="s">
        <v>9</v>
      </c>
      <c r="D12" s="18">
        <v>33837.239459999997</v>
      </c>
      <c r="E12" s="19">
        <v>0.71991824043613883</v>
      </c>
      <c r="F12" s="18">
        <v>26938.348768999997</v>
      </c>
      <c r="G12" s="19">
        <v>0.6737854248239723</v>
      </c>
      <c r="H12" s="19">
        <v>0.25609924164836256</v>
      </c>
      <c r="I12" s="6"/>
      <c r="J12" s="1"/>
    </row>
    <row r="13" spans="1:10" ht="20.25" x14ac:dyDescent="0.3">
      <c r="A13" s="1"/>
      <c r="B13" s="5"/>
      <c r="C13" s="17" t="s">
        <v>10</v>
      </c>
      <c r="D13" s="18">
        <v>0</v>
      </c>
      <c r="E13" s="19">
        <v>0</v>
      </c>
      <c r="F13" s="18">
        <v>0.5</v>
      </c>
      <c r="G13" s="19">
        <v>1.2506063949980267E-5</v>
      </c>
      <c r="H13" s="19">
        <v>-1</v>
      </c>
      <c r="I13" s="6"/>
      <c r="J13" s="1"/>
    </row>
    <row r="14" spans="1:10" ht="20.25" x14ac:dyDescent="0.3">
      <c r="A14" s="1"/>
      <c r="B14" s="5"/>
      <c r="C14" s="17"/>
      <c r="D14" s="18"/>
      <c r="E14" s="19"/>
      <c r="F14" s="18"/>
      <c r="G14" s="19"/>
      <c r="H14" s="19"/>
      <c r="I14" s="6"/>
      <c r="J14" s="1"/>
    </row>
    <row r="15" spans="1:10" ht="20.25" x14ac:dyDescent="0.3">
      <c r="A15" s="1"/>
      <c r="B15" s="5"/>
      <c r="C15" s="20" t="s">
        <v>11</v>
      </c>
      <c r="D15" s="21">
        <v>47001.503169999996</v>
      </c>
      <c r="E15" s="22">
        <v>1</v>
      </c>
      <c r="F15" s="21">
        <v>39980.604768999998</v>
      </c>
      <c r="G15" s="22">
        <v>1</v>
      </c>
      <c r="H15" s="22">
        <v>0.17560760877844037</v>
      </c>
      <c r="I15" s="6"/>
      <c r="J15" s="1"/>
    </row>
    <row r="16" spans="1:10" ht="20.25" x14ac:dyDescent="0.3">
      <c r="A16" s="1"/>
      <c r="B16" s="5"/>
      <c r="C16" s="23"/>
      <c r="D16" s="24"/>
      <c r="E16" s="25"/>
      <c r="F16" s="24"/>
      <c r="G16" s="25"/>
      <c r="H16" s="1"/>
      <c r="I16" s="6"/>
      <c r="J16" s="1"/>
    </row>
    <row r="17" spans="1:10" ht="20.25" x14ac:dyDescent="0.3">
      <c r="A17" s="1"/>
      <c r="B17" s="5"/>
      <c r="C17" s="23"/>
      <c r="D17" s="24"/>
      <c r="E17" s="25"/>
      <c r="F17" s="25"/>
      <c r="G17" s="25"/>
      <c r="H17" s="1"/>
      <c r="I17" s="6"/>
      <c r="J17" s="1"/>
    </row>
    <row r="18" spans="1:10" ht="20.25" x14ac:dyDescent="0.3">
      <c r="A18" s="1"/>
      <c r="B18" s="5"/>
      <c r="C18" s="23" t="s">
        <v>12</v>
      </c>
      <c r="D18" s="25"/>
      <c r="E18" s="25"/>
      <c r="F18" s="25"/>
      <c r="G18" s="25"/>
      <c r="H18" s="26"/>
      <c r="I18" s="6"/>
      <c r="J18" s="1"/>
    </row>
    <row r="19" spans="1:10" ht="20.25" x14ac:dyDescent="0.3">
      <c r="A19" s="1"/>
      <c r="B19" s="5"/>
      <c r="C19" s="9" t="s">
        <v>1</v>
      </c>
      <c r="D19" s="25"/>
      <c r="E19" s="25"/>
      <c r="F19" s="25"/>
      <c r="G19" s="25"/>
      <c r="H19" s="26"/>
      <c r="I19" s="6"/>
      <c r="J19" s="1"/>
    </row>
    <row r="20" spans="1:10" ht="40.5" x14ac:dyDescent="0.3">
      <c r="A20" s="1"/>
      <c r="B20" s="5"/>
      <c r="C20" s="11" t="s">
        <v>13</v>
      </c>
      <c r="D20" s="12" t="s">
        <v>26</v>
      </c>
      <c r="E20" s="11" t="s">
        <v>4</v>
      </c>
      <c r="F20" s="12" t="s">
        <v>27</v>
      </c>
      <c r="G20" s="11" t="s">
        <v>4</v>
      </c>
      <c r="H20" s="13" t="s">
        <v>6</v>
      </c>
      <c r="I20" s="6"/>
      <c r="J20" s="1"/>
    </row>
    <row r="21" spans="1:10" ht="20.25" x14ac:dyDescent="0.3">
      <c r="A21" s="1"/>
      <c r="B21" s="5"/>
      <c r="C21" s="14"/>
      <c r="D21" s="15"/>
      <c r="E21" s="16"/>
      <c r="F21" s="15"/>
      <c r="G21" s="16"/>
      <c r="H21" s="26"/>
      <c r="I21" s="6"/>
      <c r="J21" s="1"/>
    </row>
    <row r="22" spans="1:10" ht="20.25" x14ac:dyDescent="0.3">
      <c r="A22" s="1"/>
      <c r="B22" s="5"/>
      <c r="C22" s="27" t="s">
        <v>14</v>
      </c>
      <c r="D22" s="28">
        <v>39417.368160000013</v>
      </c>
      <c r="E22" s="29">
        <v>0.84532591380314115</v>
      </c>
      <c r="F22" s="28">
        <v>31843.742833</v>
      </c>
      <c r="G22" s="29">
        <v>0.79648972245149841</v>
      </c>
      <c r="H22" s="29">
        <v>0.23783715898972108</v>
      </c>
      <c r="I22" s="6"/>
      <c r="J22" s="1"/>
    </row>
    <row r="23" spans="1:10" ht="20.25" x14ac:dyDescent="0.3">
      <c r="A23" s="1"/>
      <c r="B23" s="5"/>
      <c r="C23" s="17" t="s">
        <v>15</v>
      </c>
      <c r="D23" s="18">
        <v>30297.987260000009</v>
      </c>
      <c r="E23" s="19">
        <v>0.64975605836986527</v>
      </c>
      <c r="F23" s="18">
        <v>23313.408912999999</v>
      </c>
      <c r="G23" s="19">
        <v>0.58312525295457807</v>
      </c>
      <c r="H23" s="19">
        <v>0.29959489721407823</v>
      </c>
      <c r="I23" s="6"/>
      <c r="J23" s="1"/>
    </row>
    <row r="24" spans="1:10" ht="20.25" x14ac:dyDescent="0.3">
      <c r="A24" s="33"/>
      <c r="B24" s="30"/>
      <c r="C24" s="17" t="s">
        <v>16</v>
      </c>
      <c r="D24" s="31">
        <v>8320.2630500000014</v>
      </c>
      <c r="E24" s="19">
        <v>0.17843235847899794</v>
      </c>
      <c r="F24" s="31">
        <v>7666.6460700000007</v>
      </c>
      <c r="G24" s="19">
        <v>0.19176152855059617</v>
      </c>
      <c r="H24" s="19">
        <v>8.5254617734036156E-2</v>
      </c>
      <c r="I24" s="32"/>
      <c r="J24" s="33"/>
    </row>
    <row r="25" spans="1:10" ht="20.25" x14ac:dyDescent="0.3">
      <c r="A25" s="1"/>
      <c r="B25" s="34"/>
      <c r="C25" s="17" t="s">
        <v>17</v>
      </c>
      <c r="D25" s="18">
        <v>799.11784999999986</v>
      </c>
      <c r="E25" s="19">
        <v>1.7137496954277912E-2</v>
      </c>
      <c r="F25" s="18">
        <v>863.68784999999991</v>
      </c>
      <c r="G25" s="19">
        <v>2.1602940946324131E-2</v>
      </c>
      <c r="H25" s="19">
        <v>-7.4760806233409513E-2</v>
      </c>
      <c r="I25" s="6"/>
      <c r="J25" s="1"/>
    </row>
    <row r="26" spans="1:10" ht="20.25" x14ac:dyDescent="0.3">
      <c r="A26" s="1"/>
      <c r="B26" s="34"/>
      <c r="C26" s="27" t="s">
        <v>18</v>
      </c>
      <c r="D26" s="28">
        <v>4680.5526499999987</v>
      </c>
      <c r="E26" s="29">
        <v>0.10037688031084827</v>
      </c>
      <c r="F26" s="35">
        <v>5851.9825299999993</v>
      </c>
      <c r="G26" s="29">
        <v>0.14637236475482487</v>
      </c>
      <c r="H26" s="29">
        <v>-0.20017658528450882</v>
      </c>
      <c r="I26" s="6"/>
      <c r="J26" s="1"/>
    </row>
    <row r="27" spans="1:10" ht="20.25" x14ac:dyDescent="0.3">
      <c r="A27" s="1"/>
      <c r="B27" s="5"/>
      <c r="C27" s="14"/>
      <c r="D27" s="24"/>
      <c r="E27" s="36"/>
      <c r="F27" s="24"/>
      <c r="G27" s="36"/>
      <c r="H27" s="36"/>
      <c r="I27" s="6"/>
      <c r="J27" s="1"/>
    </row>
    <row r="28" spans="1:10" ht="20.25" x14ac:dyDescent="0.3">
      <c r="A28" s="1"/>
      <c r="B28" s="34"/>
      <c r="C28" s="27" t="s">
        <v>19</v>
      </c>
      <c r="D28" s="35">
        <v>2531.8671999999988</v>
      </c>
      <c r="E28" s="37">
        <v>5.4297205886010592E-2</v>
      </c>
      <c r="F28" s="35">
        <v>2284.3797600000003</v>
      </c>
      <c r="G28" s="37">
        <v>5.7137912793676679E-2</v>
      </c>
      <c r="H28" s="37">
        <v>0.10833900927225799</v>
      </c>
      <c r="I28" s="6"/>
      <c r="J28" s="1"/>
    </row>
    <row r="29" spans="1:10" ht="20.25" x14ac:dyDescent="0.3">
      <c r="A29" s="1"/>
      <c r="B29" s="5"/>
      <c r="C29" s="38"/>
      <c r="D29" s="31"/>
      <c r="E29" s="39"/>
      <c r="F29" s="31"/>
      <c r="G29" s="39"/>
      <c r="H29" s="39"/>
      <c r="I29" s="6"/>
      <c r="J29" s="1"/>
    </row>
    <row r="30" spans="1:10" ht="20.25" x14ac:dyDescent="0.3">
      <c r="A30" s="1"/>
      <c r="B30" s="5"/>
      <c r="C30" s="20" t="s">
        <v>20</v>
      </c>
      <c r="D30" s="21">
        <v>46629.788010000011</v>
      </c>
      <c r="E30" s="22">
        <v>1</v>
      </c>
      <c r="F30" s="21">
        <v>39980.105123000001</v>
      </c>
      <c r="G30" s="22">
        <v>0.99999999999999989</v>
      </c>
      <c r="H30" s="22">
        <v>0.16632479745968801</v>
      </c>
      <c r="I30" s="6"/>
      <c r="J30" s="1"/>
    </row>
    <row r="31" spans="1:10" ht="21" thickBot="1" x14ac:dyDescent="0.35">
      <c r="A31" s="1"/>
      <c r="B31" s="5"/>
      <c r="C31" s="1"/>
      <c r="D31" s="40"/>
      <c r="E31" s="41"/>
      <c r="F31" s="1"/>
      <c r="G31" s="41"/>
      <c r="H31" s="41"/>
      <c r="I31" s="6"/>
      <c r="J31" s="1"/>
    </row>
    <row r="32" spans="1:10" ht="20.25" x14ac:dyDescent="0.3">
      <c r="A32" s="1"/>
      <c r="B32" s="5"/>
      <c r="C32" s="42" t="s">
        <v>21</v>
      </c>
      <c r="D32" s="43">
        <v>0</v>
      </c>
      <c r="E32" s="44"/>
      <c r="F32" s="43">
        <v>0</v>
      </c>
      <c r="G32" s="44"/>
      <c r="H32" s="45"/>
      <c r="I32" s="6"/>
      <c r="J32" s="1"/>
    </row>
    <row r="33" spans="1:10" ht="20.25" x14ac:dyDescent="0.3">
      <c r="A33" s="1"/>
      <c r="B33" s="5"/>
      <c r="C33" s="46"/>
      <c r="D33" s="47"/>
      <c r="E33" s="48"/>
      <c r="F33" s="47"/>
      <c r="G33" s="47"/>
      <c r="H33" s="49"/>
      <c r="I33" s="6"/>
      <c r="J33" s="1"/>
    </row>
    <row r="34" spans="1:10" ht="21" thickBot="1" x14ac:dyDescent="0.35">
      <c r="A34" s="1"/>
      <c r="B34" s="5"/>
      <c r="C34" s="50" t="s">
        <v>22</v>
      </c>
      <c r="D34" s="21">
        <v>46629.788010000011</v>
      </c>
      <c r="E34" s="22"/>
      <c r="F34" s="21">
        <v>39980.105123000001</v>
      </c>
      <c r="G34" s="22">
        <v>0.99999999999999989</v>
      </c>
      <c r="H34" s="51">
        <v>0.16632479745968801</v>
      </c>
      <c r="I34" s="6"/>
      <c r="J34" s="1"/>
    </row>
    <row r="35" spans="1:10" ht="21" thickBot="1" x14ac:dyDescent="0.35">
      <c r="A35" s="1"/>
      <c r="B35" s="5"/>
      <c r="C35" s="52" t="s">
        <v>23</v>
      </c>
      <c r="D35" s="53">
        <v>371.71515999998519</v>
      </c>
      <c r="E35" s="54"/>
      <c r="F35" s="53">
        <v>0.49964599999657366</v>
      </c>
      <c r="G35" s="54"/>
      <c r="H35" s="55"/>
      <c r="I35" s="6"/>
      <c r="J35" s="1"/>
    </row>
    <row r="36" spans="1:10" x14ac:dyDescent="0.25">
      <c r="A36" s="1"/>
      <c r="B36" s="5"/>
      <c r="C36" s="56"/>
      <c r="D36" s="57">
        <f>+D35*1000</f>
        <v>371715.15999998519</v>
      </c>
      <c r="E36" s="58"/>
      <c r="F36" s="26"/>
      <c r="G36" s="26"/>
      <c r="H36" s="26"/>
      <c r="I36" s="6"/>
      <c r="J36" s="1"/>
    </row>
    <row r="37" spans="1:10" ht="15.75" thickBot="1" x14ac:dyDescent="0.3">
      <c r="A37" s="1"/>
      <c r="B37" s="59"/>
      <c r="C37" s="60"/>
      <c r="D37" s="61">
        <v>366410.97185998521</v>
      </c>
      <c r="E37" s="60"/>
      <c r="F37" s="60"/>
      <c r="G37" s="60"/>
      <c r="H37" s="60"/>
      <c r="I37" s="62"/>
      <c r="J37" s="1"/>
    </row>
    <row r="38" spans="1:10" x14ac:dyDescent="0.25">
      <c r="A38" s="1"/>
      <c r="B38" s="1"/>
      <c r="C38" s="1"/>
      <c r="D38" s="63"/>
      <c r="E38" s="1"/>
      <c r="F38" s="1"/>
      <c r="G38" s="1"/>
      <c r="H38" s="1"/>
      <c r="I38" s="1"/>
      <c r="J38" s="1"/>
    </row>
    <row r="39" spans="1:10" ht="15.75" thickBot="1" x14ac:dyDescent="0.3"/>
    <row r="40" spans="1:10" x14ac:dyDescent="0.25">
      <c r="B40" s="2"/>
      <c r="C40" s="3"/>
      <c r="D40" s="3"/>
      <c r="E40" s="3"/>
      <c r="F40" s="3"/>
      <c r="G40" s="3"/>
      <c r="H40" s="3"/>
      <c r="I40" s="4"/>
    </row>
    <row r="41" spans="1:10" x14ac:dyDescent="0.25">
      <c r="B41" s="5"/>
      <c r="C41" s="1"/>
      <c r="D41" s="1"/>
      <c r="E41" s="1"/>
      <c r="F41" s="1"/>
      <c r="G41" s="1"/>
      <c r="H41" s="1"/>
      <c r="I41" s="6"/>
    </row>
    <row r="42" spans="1:10" x14ac:dyDescent="0.25">
      <c r="B42" s="5"/>
      <c r="C42" s="1"/>
      <c r="D42" s="1"/>
      <c r="E42" s="1"/>
      <c r="F42" s="1"/>
      <c r="G42" s="1"/>
      <c r="H42" s="1"/>
      <c r="I42" s="6"/>
    </row>
    <row r="43" spans="1:10" x14ac:dyDescent="0.25">
      <c r="B43" s="5"/>
      <c r="C43" s="7"/>
      <c r="D43" s="1"/>
      <c r="E43" s="1"/>
      <c r="F43" s="1"/>
      <c r="G43" s="1"/>
      <c r="H43" s="1"/>
      <c r="I43" s="6"/>
    </row>
    <row r="44" spans="1:10" ht="20.25" x14ac:dyDescent="0.3">
      <c r="B44" s="5"/>
      <c r="C44" s="23" t="s">
        <v>24</v>
      </c>
      <c r="D44" s="1"/>
      <c r="E44" s="1"/>
      <c r="F44" s="1"/>
      <c r="G44" s="1"/>
      <c r="H44" s="1"/>
      <c r="I44" s="6"/>
    </row>
    <row r="45" spans="1:10" ht="23.25" x14ac:dyDescent="0.35">
      <c r="B45" s="5"/>
      <c r="C45" s="9" t="s">
        <v>1</v>
      </c>
      <c r="D45" s="10"/>
      <c r="E45" s="10"/>
      <c r="F45" s="10"/>
      <c r="G45" s="10"/>
      <c r="H45" s="1"/>
      <c r="I45" s="6"/>
    </row>
    <row r="46" spans="1:10" ht="40.5" x14ac:dyDescent="0.3">
      <c r="B46" s="5"/>
      <c r="C46" s="11" t="s">
        <v>2</v>
      </c>
      <c r="D46" s="12" t="s">
        <v>26</v>
      </c>
      <c r="E46" s="11" t="s">
        <v>4</v>
      </c>
      <c r="F46" s="12" t="s">
        <v>27</v>
      </c>
      <c r="G46" s="11" t="s">
        <v>4</v>
      </c>
      <c r="H46" s="13" t="s">
        <v>6</v>
      </c>
      <c r="I46" s="6"/>
    </row>
    <row r="47" spans="1:10" ht="20.25" x14ac:dyDescent="0.3">
      <c r="B47" s="5"/>
      <c r="C47" s="27" t="s">
        <v>14</v>
      </c>
      <c r="D47" s="28">
        <f>SUM(D48:D50)</f>
        <v>35167.74066000001</v>
      </c>
      <c r="E47" s="29">
        <f>+D47/$D$55</f>
        <v>0.74822587126206586</v>
      </c>
      <c r="F47" s="28">
        <f>+F48+F49++F50</f>
        <v>28237.353069000008</v>
      </c>
      <c r="G47" s="29">
        <f>+F47/$F$55</f>
        <v>0.70628511318197074</v>
      </c>
      <c r="H47" s="29">
        <f>+(D47-F47)/F47</f>
        <v>0.24543332988984842</v>
      </c>
      <c r="I47" s="6"/>
    </row>
    <row r="48" spans="1:10" ht="20.25" x14ac:dyDescent="0.3">
      <c r="B48" s="5"/>
      <c r="C48" s="17" t="s">
        <v>15</v>
      </c>
      <c r="D48" s="18">
        <v>28517.086650000008</v>
      </c>
      <c r="E48" s="19">
        <f>+D48/$D$55</f>
        <v>0.60672711991479067</v>
      </c>
      <c r="F48" s="18">
        <v>21418.135719000009</v>
      </c>
      <c r="G48" s="19">
        <f>+F48/$F$55</f>
        <v>0.53571984503915993</v>
      </c>
      <c r="H48" s="19">
        <f>+(D48-F48)/F48</f>
        <v>0.33144579080720488</v>
      </c>
      <c r="I48" s="6"/>
    </row>
    <row r="49" spans="2:15" ht="20.25" x14ac:dyDescent="0.3">
      <c r="B49" s="5"/>
      <c r="C49" s="17" t="s">
        <v>16</v>
      </c>
      <c r="D49" s="18">
        <v>6647.5123300000005</v>
      </c>
      <c r="E49" s="19">
        <f>+D49/$D$55</f>
        <v>0.14143190922972346</v>
      </c>
      <c r="F49" s="18">
        <v>6794.717349999999</v>
      </c>
      <c r="G49" s="19">
        <f>+F49/$F$55</f>
        <v>0.16995246335085049</v>
      </c>
      <c r="H49" s="19">
        <f>+(D49-F49)/F49</f>
        <v>-2.1664627447674265E-2</v>
      </c>
      <c r="I49" s="6"/>
      <c r="L49" s="120"/>
      <c r="N49" s="119"/>
    </row>
    <row r="50" spans="2:15" ht="20.25" x14ac:dyDescent="0.3">
      <c r="B50" s="5"/>
      <c r="C50" s="17" t="s">
        <v>17</v>
      </c>
      <c r="D50" s="18">
        <v>3.14168</v>
      </c>
      <c r="E50" s="19">
        <f>+D50/$D$55</f>
        <v>6.6842117551790616E-5</v>
      </c>
      <c r="F50" s="18">
        <v>24.5</v>
      </c>
      <c r="G50" s="19">
        <f>+F50/$F$55</f>
        <v>6.128047919603069E-4</v>
      </c>
      <c r="H50" s="19">
        <f>+(D50-F50)/F50</f>
        <v>-0.87176816326530604</v>
      </c>
      <c r="I50" s="6"/>
      <c r="L50" s="120"/>
      <c r="M50" s="119"/>
      <c r="O50" s="119"/>
    </row>
    <row r="51" spans="2:15" ht="20.25" x14ac:dyDescent="0.3">
      <c r="B51" s="5"/>
      <c r="C51" s="27" t="s">
        <v>18</v>
      </c>
      <c r="D51" s="28">
        <v>11818.499809999999</v>
      </c>
      <c r="E51" s="29">
        <f>+D51/$D$55</f>
        <v>0.25144940082562039</v>
      </c>
      <c r="F51" s="28">
        <v>11672.752050000001</v>
      </c>
      <c r="G51" s="29">
        <f>+F51/$F$55</f>
        <v>0.29196401598385702</v>
      </c>
      <c r="H51" s="29">
        <f>+(D51-F51)/F51</f>
        <v>1.2486152312298826E-2</v>
      </c>
      <c r="I51" s="6"/>
      <c r="L51" s="120"/>
    </row>
    <row r="52" spans="2:15" ht="20.25" x14ac:dyDescent="0.3">
      <c r="B52" s="5"/>
      <c r="C52" s="14"/>
      <c r="D52" s="24"/>
      <c r="E52" s="36"/>
      <c r="F52" s="24"/>
      <c r="G52" s="36"/>
      <c r="H52" s="36"/>
      <c r="I52" s="6"/>
      <c r="L52" s="120"/>
    </row>
    <row r="53" spans="2:15" ht="20.25" x14ac:dyDescent="0.3">
      <c r="B53" s="5"/>
      <c r="C53" s="27" t="s">
        <v>19</v>
      </c>
      <c r="D53" s="28">
        <v>15.262700000000001</v>
      </c>
      <c r="E53" s="29">
        <f>+D53/$D$55</f>
        <v>3.2472791231370307E-4</v>
      </c>
      <c r="F53" s="28">
        <v>70</v>
      </c>
      <c r="G53" s="29">
        <f>+F53/$F$55</f>
        <v>1.7508708341723053E-3</v>
      </c>
      <c r="H53" s="29">
        <f>+(D53-F53)/F53</f>
        <v>-0.78196142857142859</v>
      </c>
      <c r="I53" s="6"/>
    </row>
    <row r="54" spans="2:15" ht="20.25" hidden="1" x14ac:dyDescent="0.3">
      <c r="B54" s="5"/>
      <c r="C54" s="42"/>
      <c r="D54" s="43"/>
      <c r="E54" s="44"/>
      <c r="F54" s="43"/>
      <c r="G54" s="44"/>
      <c r="H54" s="45"/>
      <c r="I54" s="6"/>
    </row>
    <row r="55" spans="2:15" ht="20.25" x14ac:dyDescent="0.3">
      <c r="B55" s="5"/>
      <c r="C55" s="20" t="s">
        <v>11</v>
      </c>
      <c r="D55" s="21">
        <f>+D47+D51+D53</f>
        <v>47001.503170000011</v>
      </c>
      <c r="E55" s="22">
        <f>+E47+E51+E53</f>
        <v>1</v>
      </c>
      <c r="F55" s="21">
        <f>+F51+F47+F53</f>
        <v>39980.105119000007</v>
      </c>
      <c r="G55" s="22">
        <f>+G47+G51+G53</f>
        <v>1</v>
      </c>
      <c r="H55" s="22">
        <f>+(D55-F55)/F55</f>
        <v>0.17562230089443109</v>
      </c>
      <c r="I55" s="6"/>
    </row>
    <row r="56" spans="2:15" ht="20.25" x14ac:dyDescent="0.3">
      <c r="B56" s="5"/>
      <c r="C56" s="23"/>
      <c r="D56" s="24"/>
      <c r="E56" s="25"/>
      <c r="F56" s="118">
        <v>0</v>
      </c>
      <c r="G56" s="25"/>
      <c r="H56" s="1"/>
      <c r="I56" s="6"/>
    </row>
    <row r="57" spans="2:15" ht="20.25" x14ac:dyDescent="0.3">
      <c r="B57" s="5"/>
      <c r="C57" s="23"/>
      <c r="D57" s="24"/>
      <c r="E57" s="25"/>
      <c r="F57" s="25"/>
      <c r="G57" s="25"/>
      <c r="H57" s="1"/>
      <c r="I57" s="6"/>
    </row>
    <row r="58" spans="2:15" ht="20.25" x14ac:dyDescent="0.3">
      <c r="B58" s="5"/>
      <c r="C58" s="23" t="s">
        <v>25</v>
      </c>
      <c r="D58" s="25"/>
      <c r="E58" s="25"/>
      <c r="F58" s="25"/>
      <c r="G58" s="25"/>
      <c r="H58" s="26"/>
      <c r="I58" s="6"/>
    </row>
    <row r="59" spans="2:15" ht="20.25" x14ac:dyDescent="0.3">
      <c r="B59" s="5"/>
      <c r="C59" s="9" t="s">
        <v>1</v>
      </c>
      <c r="D59" s="25"/>
      <c r="E59" s="25"/>
      <c r="F59" s="25"/>
      <c r="G59" s="25"/>
      <c r="H59" s="26"/>
      <c r="I59" s="6"/>
    </row>
    <row r="60" spans="2:15" ht="40.5" x14ac:dyDescent="0.3">
      <c r="B60" s="5"/>
      <c r="C60" s="11" t="s">
        <v>13</v>
      </c>
      <c r="D60" s="12" t="s">
        <v>26</v>
      </c>
      <c r="E60" s="11" t="s">
        <v>4</v>
      </c>
      <c r="F60" s="12" t="s">
        <v>27</v>
      </c>
      <c r="G60" s="11" t="s">
        <v>4</v>
      </c>
      <c r="H60" s="13" t="s">
        <v>6</v>
      </c>
      <c r="I60" s="6"/>
      <c r="L60" s="119"/>
    </row>
    <row r="61" spans="2:15" ht="20.25" hidden="1" x14ac:dyDescent="0.3">
      <c r="B61" s="5"/>
      <c r="C61" s="14"/>
      <c r="D61" s="15"/>
      <c r="E61" s="16"/>
      <c r="F61" s="15"/>
      <c r="G61" s="16"/>
      <c r="H61" s="26"/>
      <c r="I61" s="6"/>
    </row>
    <row r="62" spans="2:15" ht="20.25" x14ac:dyDescent="0.3">
      <c r="B62" s="5"/>
      <c r="C62" s="27" t="s">
        <v>14</v>
      </c>
      <c r="D62" s="28">
        <f>+D63+D64+D65</f>
        <v>39417.368160000013</v>
      </c>
      <c r="E62" s="29">
        <f>+E63+E64+E65</f>
        <v>0.84532591380314115</v>
      </c>
      <c r="F62" s="28">
        <f>+F63+F64+F65</f>
        <v>31843.742833</v>
      </c>
      <c r="G62" s="29">
        <f>+F62/$F$70</f>
        <v>0.79648972245149841</v>
      </c>
      <c r="H62" s="29">
        <f>+(D62-F62)/F62</f>
        <v>0.23783715898972108</v>
      </c>
      <c r="I62" s="6"/>
    </row>
    <row r="63" spans="2:15" ht="20.25" x14ac:dyDescent="0.3">
      <c r="B63" s="5"/>
      <c r="C63" s="17" t="s">
        <v>15</v>
      </c>
      <c r="D63" s="18">
        <v>30297.987260000009</v>
      </c>
      <c r="E63" s="19">
        <f>+D63/$D$70</f>
        <v>0.64975605836986527</v>
      </c>
      <c r="F63" s="18">
        <v>23313.408913000003</v>
      </c>
      <c r="G63" s="19">
        <f>+F63/$F$70</f>
        <v>0.58312525295457818</v>
      </c>
      <c r="H63" s="19">
        <f>+(D63-F63)/F63</f>
        <v>0.299594897214078</v>
      </c>
      <c r="I63" s="6"/>
    </row>
    <row r="64" spans="2:15" ht="20.25" x14ac:dyDescent="0.3">
      <c r="B64" s="5"/>
      <c r="C64" s="17" t="s">
        <v>16</v>
      </c>
      <c r="D64" s="18">
        <v>8320.2630500000014</v>
      </c>
      <c r="E64" s="19">
        <f>+D64/$D$70</f>
        <v>0.17843235847899794</v>
      </c>
      <c r="F64" s="18">
        <v>7666.6460699999989</v>
      </c>
      <c r="G64" s="19">
        <f>+F64/$F$70</f>
        <v>0.19176152855059611</v>
      </c>
      <c r="H64" s="19">
        <f>+(D64-F64)/F64</f>
        <v>8.525461773403642E-2</v>
      </c>
      <c r="I64" s="6"/>
    </row>
    <row r="65" spans="2:9" ht="20.25" x14ac:dyDescent="0.3">
      <c r="B65" s="34"/>
      <c r="C65" s="17" t="s">
        <v>17</v>
      </c>
      <c r="D65" s="18">
        <v>799.11784999999986</v>
      </c>
      <c r="E65" s="19">
        <f>+D65/$D$70</f>
        <v>1.7137496954277912E-2</v>
      </c>
      <c r="F65" s="18">
        <v>863.68784999999991</v>
      </c>
      <c r="G65" s="19">
        <f>+F65/$F$70</f>
        <v>2.1602940946324131E-2</v>
      </c>
      <c r="H65" s="19">
        <f>+(D65-F65)/F65</f>
        <v>-7.4760806233409513E-2</v>
      </c>
      <c r="I65" s="6"/>
    </row>
    <row r="66" spans="2:9" ht="20.25" x14ac:dyDescent="0.3">
      <c r="B66" s="34"/>
      <c r="C66" s="27" t="s">
        <v>18</v>
      </c>
      <c r="D66" s="28">
        <v>4680.5526499999987</v>
      </c>
      <c r="E66" s="29">
        <f>+D66/$D$70</f>
        <v>0.10037688031084827</v>
      </c>
      <c r="F66" s="28">
        <v>5851.9825299999993</v>
      </c>
      <c r="G66" s="29">
        <f>+F66/$F$70</f>
        <v>0.14637236475482487</v>
      </c>
      <c r="H66" s="29">
        <f>+(D66-F66)/F66</f>
        <v>-0.20017658528450882</v>
      </c>
      <c r="I66" s="6"/>
    </row>
    <row r="67" spans="2:9" ht="20.25" x14ac:dyDescent="0.3">
      <c r="B67" s="5"/>
      <c r="C67" s="14"/>
      <c r="D67" s="24"/>
      <c r="E67" s="36"/>
      <c r="F67" s="24"/>
      <c r="G67" s="36"/>
      <c r="H67" s="36"/>
      <c r="I67" s="6"/>
    </row>
    <row r="68" spans="2:9" ht="20.25" x14ac:dyDescent="0.3">
      <c r="B68" s="34"/>
      <c r="C68" s="27" t="s">
        <v>19</v>
      </c>
      <c r="D68" s="28">
        <v>2531.8671999999988</v>
      </c>
      <c r="E68" s="29">
        <f>+D68/$D$70</f>
        <v>5.4297205886010592E-2</v>
      </c>
      <c r="F68" s="28">
        <v>2284.3797600000003</v>
      </c>
      <c r="G68" s="29">
        <f>+F68/$F$70</f>
        <v>5.7137912793676679E-2</v>
      </c>
      <c r="H68" s="29">
        <f>+(D68-F68)/F68</f>
        <v>0.10833900927225799</v>
      </c>
      <c r="I68" s="6"/>
    </row>
    <row r="69" spans="2:9" ht="20.25" hidden="1" x14ac:dyDescent="0.3">
      <c r="B69" s="5"/>
      <c r="D69" s="31"/>
      <c r="E69" s="39"/>
      <c r="F69" s="31"/>
      <c r="G69" s="39"/>
      <c r="H69" s="39"/>
      <c r="I69" s="6"/>
    </row>
    <row r="70" spans="2:9" ht="20.25" x14ac:dyDescent="0.3">
      <c r="B70" s="5"/>
      <c r="C70" s="20" t="s">
        <v>20</v>
      </c>
      <c r="D70" s="21">
        <f>+D68+D66+D62</f>
        <v>46629.788010000011</v>
      </c>
      <c r="E70" s="22">
        <f>+E62+E66+E68</f>
        <v>1</v>
      </c>
      <c r="F70" s="21">
        <f>+F62+F66+F68</f>
        <v>39980.105123000001</v>
      </c>
      <c r="G70" s="22">
        <f>+G62+G66+G68</f>
        <v>0.99999999999999989</v>
      </c>
      <c r="H70" s="22">
        <f>+(D70-F70)/F70</f>
        <v>0.16632479745968801</v>
      </c>
      <c r="I70" s="6"/>
    </row>
    <row r="71" spans="2:9" ht="20.25" x14ac:dyDescent="0.3">
      <c r="B71" s="5"/>
      <c r="C71" s="14"/>
      <c r="D71" s="15"/>
      <c r="E71" s="16"/>
      <c r="F71" s="15"/>
      <c r="G71" s="16"/>
      <c r="H71" s="26"/>
      <c r="I71" s="6"/>
    </row>
    <row r="72" spans="2:9" ht="20.25" x14ac:dyDescent="0.3">
      <c r="B72" s="5"/>
      <c r="C72" s="20" t="s">
        <v>22</v>
      </c>
      <c r="D72" s="21">
        <f>+D71+D70</f>
        <v>46629.788010000011</v>
      </c>
      <c r="E72" s="22"/>
      <c r="F72" s="21">
        <f>+F70+F71</f>
        <v>39980.105123000001</v>
      </c>
      <c r="G72" s="22">
        <f>+G64+G68+G70</f>
        <v>1.2488994413442727</v>
      </c>
      <c r="H72" s="22">
        <f>+(D72-F72)/F72</f>
        <v>0.16632479745968801</v>
      </c>
      <c r="I72" s="6"/>
    </row>
    <row r="73" spans="2:9" ht="20.25" x14ac:dyDescent="0.3">
      <c r="B73" s="5"/>
      <c r="C73" s="20" t="s">
        <v>23</v>
      </c>
      <c r="D73" s="21">
        <f>+D55-D70-D71</f>
        <v>371.71515999999974</v>
      </c>
      <c r="E73" s="22"/>
      <c r="F73" s="21">
        <f>+F55-F70-F71</f>
        <v>-3.9999940781854093E-6</v>
      </c>
      <c r="G73" s="22"/>
      <c r="H73" s="22"/>
      <c r="I73" s="6"/>
    </row>
    <row r="74" spans="2:9" x14ac:dyDescent="0.25">
      <c r="B74" s="5"/>
      <c r="C74" s="56"/>
      <c r="D74" s="26"/>
      <c r="E74" s="58"/>
      <c r="F74" s="26"/>
      <c r="G74" s="26"/>
      <c r="H74" s="26"/>
      <c r="I74" s="6"/>
    </row>
    <row r="75" spans="2:9" ht="15.75" thickBot="1" x14ac:dyDescent="0.3">
      <c r="B75" s="59"/>
      <c r="C75" s="60"/>
      <c r="D75" s="60"/>
      <c r="E75" s="60"/>
      <c r="F75" s="60"/>
      <c r="G75" s="60"/>
      <c r="H75" s="60"/>
      <c r="I75" s="62"/>
    </row>
    <row r="76" spans="2:9" x14ac:dyDescent="0.25">
      <c r="B76" s="1"/>
      <c r="D76" s="119"/>
    </row>
    <row r="77" spans="2:9" ht="20.25" x14ac:dyDescent="0.25">
      <c r="B77" s="1"/>
      <c r="C77" s="134"/>
      <c r="D77" s="134"/>
      <c r="E77" s="134"/>
      <c r="F77" s="134"/>
      <c r="G77" s="134"/>
      <c r="H77" s="134"/>
      <c r="I77" s="134"/>
    </row>
  </sheetData>
  <mergeCells count="1">
    <mergeCell ref="C77:I7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241DA-CD71-43C8-8E16-99DF16859EAB}">
  <dimension ref="A1:K78"/>
  <sheetViews>
    <sheetView zoomScale="70" zoomScaleNormal="70" workbookViewId="0">
      <selection activeCell="C12" sqref="C12"/>
    </sheetView>
  </sheetViews>
  <sheetFormatPr baseColWidth="10" defaultColWidth="9.140625" defaultRowHeight="15" x14ac:dyDescent="0.25"/>
  <cols>
    <col min="1" max="1" width="5.140625" style="1" customWidth="1"/>
    <col min="2" max="2" width="9.140625" style="1"/>
    <col min="3" max="3" width="88.5703125" style="1" bestFit="1" customWidth="1"/>
    <col min="4" max="4" width="20.5703125" style="1" customWidth="1"/>
    <col min="5" max="5" width="29.5703125" style="1" customWidth="1"/>
    <col min="6" max="6" width="28.5703125" style="1" customWidth="1"/>
    <col min="7" max="7" width="19.5703125" style="1" customWidth="1"/>
    <col min="8" max="8" width="21.5703125" style="1" customWidth="1"/>
    <col min="9" max="9" width="10.140625" style="1" bestFit="1" customWidth="1"/>
    <col min="10" max="10" width="9.140625" style="1"/>
    <col min="11" max="11" width="18" style="1" hidden="1" customWidth="1"/>
    <col min="12" max="16384" width="9.140625" style="1"/>
  </cols>
  <sheetData>
    <row r="1" spans="2:11" ht="15.75" thickBot="1" x14ac:dyDescent="0.3"/>
    <row r="2" spans="2:11" x14ac:dyDescent="0.25">
      <c r="B2" s="2"/>
      <c r="C2" s="3"/>
      <c r="D2" s="3"/>
      <c r="E2" s="3"/>
      <c r="F2" s="3"/>
      <c r="G2" s="3"/>
      <c r="H2" s="3"/>
      <c r="I2" s="4"/>
    </row>
    <row r="3" spans="2:11" x14ac:dyDescent="0.25">
      <c r="B3" s="5"/>
      <c r="I3" s="6"/>
    </row>
    <row r="4" spans="2:11" x14ac:dyDescent="0.25">
      <c r="B4" s="5"/>
      <c r="I4" s="6"/>
    </row>
    <row r="5" spans="2:11" x14ac:dyDescent="0.25">
      <c r="B5" s="5"/>
      <c r="C5" s="7"/>
      <c r="I5" s="6"/>
    </row>
    <row r="6" spans="2:11" ht="18" x14ac:dyDescent="0.25">
      <c r="B6" s="5"/>
      <c r="C6" s="8" t="s">
        <v>0</v>
      </c>
      <c r="I6" s="6"/>
    </row>
    <row r="7" spans="2:11" ht="23.25" x14ac:dyDescent="0.35">
      <c r="B7" s="5"/>
      <c r="C7" s="9" t="s">
        <v>1</v>
      </c>
      <c r="D7" s="10"/>
      <c r="E7" s="10"/>
      <c r="F7" s="10"/>
      <c r="G7" s="10"/>
      <c r="I7" s="6"/>
    </row>
    <row r="8" spans="2:11" ht="40.5" x14ac:dyDescent="0.3">
      <c r="B8" s="5"/>
      <c r="C8" s="11" t="s">
        <v>2</v>
      </c>
      <c r="D8" s="12" t="s">
        <v>28</v>
      </c>
      <c r="E8" s="11" t="s">
        <v>4</v>
      </c>
      <c r="F8" s="12" t="s">
        <v>29</v>
      </c>
      <c r="G8" s="11" t="s">
        <v>4</v>
      </c>
      <c r="H8" s="13" t="s">
        <v>6</v>
      </c>
      <c r="I8" s="6"/>
    </row>
    <row r="9" spans="2:11" ht="20.25" x14ac:dyDescent="0.3">
      <c r="B9" s="5"/>
      <c r="C9" s="14"/>
      <c r="D9" s="15"/>
      <c r="E9" s="16"/>
      <c r="F9" s="15"/>
      <c r="G9" s="16"/>
      <c r="I9" s="6"/>
    </row>
    <row r="10" spans="2:11" ht="20.25" x14ac:dyDescent="0.3">
      <c r="B10" s="5"/>
      <c r="C10" s="17" t="s">
        <v>7</v>
      </c>
      <c r="D10" s="18">
        <v>11557.89493</v>
      </c>
      <c r="E10" s="19">
        <f>+D10/$D$15</f>
        <v>0.20896452363472112</v>
      </c>
      <c r="F10" s="18">
        <v>11997.906999999999</v>
      </c>
      <c r="G10" s="19">
        <f>+F10/$F$15</f>
        <v>0.20314924856590583</v>
      </c>
      <c r="H10" s="19">
        <f>(+D10-F10)/$F10</f>
        <v>-3.6674069068880003E-2</v>
      </c>
      <c r="I10" s="6"/>
    </row>
    <row r="11" spans="2:11" ht="20.25" x14ac:dyDescent="0.3">
      <c r="B11" s="5"/>
      <c r="C11" s="17" t="s">
        <v>8</v>
      </c>
      <c r="D11" s="18">
        <v>2389.9900699999998</v>
      </c>
      <c r="E11" s="19">
        <f>+D11/$D$15</f>
        <v>4.3210562087127723E-2</v>
      </c>
      <c r="F11" s="18">
        <v>1003.05755</v>
      </c>
      <c r="G11" s="19">
        <f>+F11/$F$15</f>
        <v>1.6983827891886353E-2</v>
      </c>
      <c r="H11" s="19">
        <f>(+D11-F11)/$F11</f>
        <v>1.3827048308444514</v>
      </c>
      <c r="I11" s="6"/>
    </row>
    <row r="12" spans="2:11" ht="20.25" x14ac:dyDescent="0.3">
      <c r="B12" s="5"/>
      <c r="C12" s="17" t="s">
        <v>9</v>
      </c>
      <c r="D12" s="18">
        <v>41362.43624000001</v>
      </c>
      <c r="E12" s="19">
        <f>+D12/$D$15</f>
        <v>0.74782491427815112</v>
      </c>
      <c r="F12" s="18">
        <v>46058.104140000003</v>
      </c>
      <c r="G12" s="19">
        <f>+F12/$F$15</f>
        <v>0.77985845751356775</v>
      </c>
      <c r="H12" s="19">
        <f>(+D12-F12)/$F12</f>
        <v>-0.10195095928670574</v>
      </c>
      <c r="I12" s="6"/>
    </row>
    <row r="13" spans="2:11" ht="20.25" x14ac:dyDescent="0.3">
      <c r="B13" s="5"/>
      <c r="C13" s="17" t="s">
        <v>10</v>
      </c>
      <c r="D13" s="18">
        <v>0</v>
      </c>
      <c r="E13" s="19">
        <f>+D13/$D$15</f>
        <v>0</v>
      </c>
      <c r="F13" s="18">
        <v>0.5</v>
      </c>
      <c r="G13" s="19">
        <f>+F13/$F$15</f>
        <v>8.4660286400747156E-6</v>
      </c>
      <c r="H13" s="19">
        <f>(+D13-F13)/$F13</f>
        <v>-1</v>
      </c>
      <c r="I13" s="6"/>
    </row>
    <row r="14" spans="2:11" ht="20.25" x14ac:dyDescent="0.3">
      <c r="B14" s="5"/>
      <c r="C14" s="17"/>
      <c r="D14" s="18"/>
      <c r="E14" s="19"/>
      <c r="F14" s="18"/>
      <c r="G14" s="19"/>
      <c r="H14" s="19"/>
      <c r="I14" s="6"/>
    </row>
    <row r="15" spans="2:11" ht="20.25" x14ac:dyDescent="0.3">
      <c r="B15" s="5"/>
      <c r="C15" s="20" t="s">
        <v>11</v>
      </c>
      <c r="D15" s="21">
        <f>SUM(D10:D14)</f>
        <v>55310.321240000012</v>
      </c>
      <c r="E15" s="22">
        <v>1</v>
      </c>
      <c r="F15" s="21">
        <f>SUM(F10:F13)</f>
        <v>59059.56869</v>
      </c>
      <c r="G15" s="22">
        <v>1</v>
      </c>
      <c r="H15" s="22">
        <f>+(D15-F15)/F15</f>
        <v>-6.3482472580853988E-2</v>
      </c>
      <c r="I15" s="6"/>
      <c r="K15" s="18">
        <f>+D15*1000</f>
        <v>55310321.24000001</v>
      </c>
    </row>
    <row r="16" spans="2:11" ht="20.25" x14ac:dyDescent="0.3">
      <c r="B16" s="5"/>
      <c r="C16" s="23"/>
      <c r="D16" s="24"/>
      <c r="E16" s="25"/>
      <c r="F16" s="24"/>
      <c r="G16" s="25"/>
      <c r="I16" s="6"/>
    </row>
    <row r="17" spans="2:9" ht="20.25" hidden="1" x14ac:dyDescent="0.3">
      <c r="B17" s="5"/>
      <c r="C17" s="23"/>
      <c r="D17" s="24"/>
      <c r="E17" s="25"/>
      <c r="F17" s="25"/>
      <c r="G17" s="25"/>
      <c r="I17" s="6"/>
    </row>
    <row r="18" spans="2:9" ht="20.25" x14ac:dyDescent="0.3">
      <c r="B18" s="5"/>
      <c r="C18" s="23" t="s">
        <v>12</v>
      </c>
      <c r="D18" s="25"/>
      <c r="E18" s="25"/>
      <c r="F18" s="25"/>
      <c r="G18" s="25"/>
      <c r="H18" s="26"/>
      <c r="I18" s="6"/>
    </row>
    <row r="19" spans="2:9" ht="20.25" x14ac:dyDescent="0.3">
      <c r="B19" s="5"/>
      <c r="C19" s="9" t="s">
        <v>1</v>
      </c>
      <c r="D19" s="25"/>
      <c r="E19" s="25"/>
      <c r="F19" s="25"/>
      <c r="G19" s="25"/>
      <c r="H19" s="26"/>
      <c r="I19" s="6"/>
    </row>
    <row r="20" spans="2:9" ht="40.5" x14ac:dyDescent="0.3">
      <c r="B20" s="5"/>
      <c r="C20" s="11" t="s">
        <v>13</v>
      </c>
      <c r="D20" s="12" t="s">
        <v>28</v>
      </c>
      <c r="E20" s="11" t="s">
        <v>4</v>
      </c>
      <c r="F20" s="12" t="s">
        <v>29</v>
      </c>
      <c r="G20" s="11" t="s">
        <v>4</v>
      </c>
      <c r="H20" s="13" t="s">
        <v>6</v>
      </c>
      <c r="I20" s="6"/>
    </row>
    <row r="21" spans="2:9" ht="20.25" x14ac:dyDescent="0.3">
      <c r="B21" s="5"/>
      <c r="C21" s="14"/>
      <c r="D21" s="15"/>
      <c r="E21" s="16"/>
      <c r="F21" s="15"/>
      <c r="G21" s="16"/>
      <c r="H21" s="26"/>
      <c r="I21" s="6"/>
    </row>
    <row r="22" spans="2:9" ht="20.25" x14ac:dyDescent="0.3">
      <c r="B22" s="5"/>
      <c r="C22" s="27" t="s">
        <v>14</v>
      </c>
      <c r="D22" s="28">
        <f>SUM(D23:D25)</f>
        <v>47969.012279999894</v>
      </c>
      <c r="E22" s="29">
        <f>D22/$D$30</f>
        <v>0.86305460093465003</v>
      </c>
      <c r="F22" s="28">
        <f>SUM(F23:F25)</f>
        <v>50572.281962000023</v>
      </c>
      <c r="G22" s="29">
        <f>+F22/$F$30</f>
        <v>0.86097605852638082</v>
      </c>
      <c r="H22" s="29">
        <f>+(D22-F22)/F22</f>
        <v>-5.147621544853808E-2</v>
      </c>
      <c r="I22" s="6"/>
    </row>
    <row r="23" spans="2:9" ht="20.25" x14ac:dyDescent="0.3">
      <c r="B23" s="5"/>
      <c r="C23" s="17" t="s">
        <v>15</v>
      </c>
      <c r="D23" s="18">
        <v>36501.670959999909</v>
      </c>
      <c r="E23" s="19">
        <f>D23/$D$30</f>
        <v>0.65673512058044592</v>
      </c>
      <c r="F23" s="18">
        <v>34128.126620000017</v>
      </c>
      <c r="G23" s="19">
        <f>+F23/$F$30</f>
        <v>0.58101985518975818</v>
      </c>
      <c r="H23" s="19">
        <f>+(D23-F23)/F23</f>
        <v>6.9548040723950239E-2</v>
      </c>
      <c r="I23" s="6"/>
    </row>
    <row r="24" spans="2:9" s="33" customFormat="1" ht="20.25" x14ac:dyDescent="0.3">
      <c r="B24" s="30"/>
      <c r="C24" s="17" t="s">
        <v>16</v>
      </c>
      <c r="D24" s="31">
        <v>10331.054889999987</v>
      </c>
      <c r="E24" s="19">
        <f>D24/$D$30</f>
        <v>0.18587550653071155</v>
      </c>
      <c r="F24" s="31">
        <v>15263.137292000005</v>
      </c>
      <c r="G24" s="19">
        <f>+F24/$F$30</f>
        <v>0.2598497690155146</v>
      </c>
      <c r="H24" s="19">
        <f>+(D24-F24)/F24</f>
        <v>-0.32313686941577285</v>
      </c>
      <c r="I24" s="32"/>
    </row>
    <row r="25" spans="2:9" ht="20.25" x14ac:dyDescent="0.3">
      <c r="B25" s="34"/>
      <c r="C25" s="17" t="s">
        <v>17</v>
      </c>
      <c r="D25" s="18">
        <v>1136.2864300000001</v>
      </c>
      <c r="E25" s="19">
        <f>D25/$D$30</f>
        <v>2.0443973823492501E-2</v>
      </c>
      <c r="F25" s="18">
        <v>1181.0180500000001</v>
      </c>
      <c r="G25" s="19">
        <f>+F25/$F$30</f>
        <v>2.0106434321108081E-2</v>
      </c>
      <c r="H25" s="19">
        <f>+(D25-F25)/F25</f>
        <v>-3.7875475315555095E-2</v>
      </c>
      <c r="I25" s="6"/>
    </row>
    <row r="26" spans="2:9" ht="20.25" x14ac:dyDescent="0.3">
      <c r="B26" s="34"/>
      <c r="C26" s="27" t="s">
        <v>18</v>
      </c>
      <c r="D26" s="28">
        <v>4922.3597100000015</v>
      </c>
      <c r="E26" s="29">
        <f>D26/$D$30</f>
        <v>8.856269898519703E-2</v>
      </c>
      <c r="F26" s="35">
        <v>5135.1916000000019</v>
      </c>
      <c r="G26" s="29">
        <f>+F26/$F$30</f>
        <v>8.742490653018041E-2</v>
      </c>
      <c r="H26" s="29">
        <f>+(D26-F26)/F26</f>
        <v>-4.1445754429104517E-2</v>
      </c>
      <c r="I26" s="6"/>
    </row>
    <row r="27" spans="2:9" ht="20.25" x14ac:dyDescent="0.3">
      <c r="B27" s="5"/>
      <c r="C27" s="14"/>
      <c r="D27" s="24"/>
      <c r="E27" s="36"/>
      <c r="F27" s="24"/>
      <c r="G27" s="36"/>
      <c r="H27" s="36"/>
      <c r="I27" s="6"/>
    </row>
    <row r="28" spans="2:9" ht="20.25" x14ac:dyDescent="0.3">
      <c r="B28" s="34"/>
      <c r="C28" s="27" t="s">
        <v>19</v>
      </c>
      <c r="D28" s="35">
        <v>2689.1350000000079</v>
      </c>
      <c r="E28" s="37">
        <f>D28/$D$30</f>
        <v>4.8382700080152913E-2</v>
      </c>
      <c r="F28" s="35">
        <v>3030.8403100000005</v>
      </c>
      <c r="G28" s="37">
        <f>+F28/$F$30</f>
        <v>5.1599034943438718E-2</v>
      </c>
      <c r="H28" s="37">
        <f>+(D28-F28)/F28</f>
        <v>-0.11274276274885379</v>
      </c>
      <c r="I28" s="6"/>
    </row>
    <row r="29" spans="2:9" ht="20.25" x14ac:dyDescent="0.3">
      <c r="B29" s="5"/>
      <c r="C29" s="38"/>
      <c r="D29" s="31"/>
      <c r="E29" s="39"/>
      <c r="F29" s="31"/>
      <c r="G29" s="39"/>
      <c r="H29" s="39"/>
      <c r="I29" s="6"/>
    </row>
    <row r="30" spans="2:9" ht="20.25" x14ac:dyDescent="0.3">
      <c r="B30" s="5"/>
      <c r="C30" s="20" t="s">
        <v>20</v>
      </c>
      <c r="D30" s="21">
        <f>+D22+D26+D28</f>
        <v>55580.506989999907</v>
      </c>
      <c r="E30" s="22">
        <f>D30/$D$30</f>
        <v>1</v>
      </c>
      <c r="F30" s="21">
        <f>+F22+F26+F28</f>
        <v>58738.313872000028</v>
      </c>
      <c r="G30" s="22">
        <f>+G22+G26+G28</f>
        <v>1</v>
      </c>
      <c r="H30" s="22">
        <f>+(D30-F30)/F30</f>
        <v>-5.3760598046472291E-2</v>
      </c>
      <c r="I30" s="6"/>
    </row>
    <row r="31" spans="2:9" ht="21" thickBot="1" x14ac:dyDescent="0.35">
      <c r="B31" s="5"/>
      <c r="D31" s="40"/>
      <c r="E31" s="41"/>
      <c r="G31" s="41"/>
      <c r="H31" s="41"/>
      <c r="I31" s="6"/>
    </row>
    <row r="32" spans="2:9" ht="20.25" x14ac:dyDescent="0.3">
      <c r="B32" s="5"/>
      <c r="C32" s="42" t="s">
        <v>21</v>
      </c>
      <c r="D32" s="43">
        <v>0</v>
      </c>
      <c r="E32" s="44"/>
      <c r="F32" s="43">
        <v>321</v>
      </c>
      <c r="G32" s="44"/>
      <c r="H32" s="45">
        <f>+(D32-F32)/F32</f>
        <v>-1</v>
      </c>
      <c r="I32" s="6"/>
    </row>
    <row r="33" spans="1:11" ht="20.25" x14ac:dyDescent="0.3">
      <c r="B33" s="5"/>
      <c r="C33" s="46"/>
      <c r="D33" s="47"/>
      <c r="E33" s="48"/>
      <c r="F33" s="47"/>
      <c r="G33" s="47"/>
      <c r="H33" s="49"/>
      <c r="I33" s="6"/>
    </row>
    <row r="34" spans="1:11" ht="21" thickBot="1" x14ac:dyDescent="0.35">
      <c r="B34" s="5"/>
      <c r="C34" s="50" t="s">
        <v>22</v>
      </c>
      <c r="D34" s="21">
        <f>+D33+D30+D32</f>
        <v>55580.506989999907</v>
      </c>
      <c r="E34" s="22"/>
      <c r="F34" s="21">
        <f>+F30+F32</f>
        <v>59059.313872000028</v>
      </c>
      <c r="G34" s="22">
        <f>+G30+G32</f>
        <v>1</v>
      </c>
      <c r="H34" s="51">
        <f>+(D34-F34)/F34</f>
        <v>-5.8903611537712432E-2</v>
      </c>
      <c r="I34" s="6"/>
      <c r="K34" s="18">
        <f>+D34*1000</f>
        <v>55580506.989999905</v>
      </c>
    </row>
    <row r="35" spans="1:11" ht="21" thickBot="1" x14ac:dyDescent="0.35">
      <c r="B35" s="5"/>
      <c r="C35" s="52" t="s">
        <v>23</v>
      </c>
      <c r="D35" s="53">
        <f>+D15-D34</f>
        <v>-270.18574999989505</v>
      </c>
      <c r="E35" s="54"/>
      <c r="F35" s="53">
        <f>+F15-F34</f>
        <v>0.25481799997214694</v>
      </c>
      <c r="G35" s="54"/>
      <c r="H35" s="55"/>
      <c r="I35" s="6"/>
      <c r="K35" s="18">
        <f>+D35*1000</f>
        <v>-270185.74999989505</v>
      </c>
    </row>
    <row r="36" spans="1:11" x14ac:dyDescent="0.25">
      <c r="B36" s="5"/>
      <c r="C36" s="56"/>
      <c r="D36" s="57">
        <f>+D35*1000</f>
        <v>-270185.74999989505</v>
      </c>
      <c r="E36" s="58"/>
      <c r="F36" s="26"/>
      <c r="G36" s="26"/>
      <c r="H36" s="26"/>
      <c r="I36" s="6"/>
    </row>
    <row r="37" spans="1:11" ht="15.75" thickBot="1" x14ac:dyDescent="0.3">
      <c r="B37" s="59"/>
      <c r="C37" s="60"/>
      <c r="D37" s="61">
        <v>-2.000002859858796E-5</v>
      </c>
      <c r="E37" s="60"/>
      <c r="F37" s="60"/>
      <c r="G37" s="60"/>
      <c r="H37" s="60"/>
      <c r="I37" s="62"/>
    </row>
    <row r="38" spans="1:11" x14ac:dyDescent="0.25">
      <c r="D38" s="63"/>
    </row>
    <row r="39" spans="1:11" ht="20.25" x14ac:dyDescent="0.25">
      <c r="B39" s="134"/>
      <c r="C39" s="134"/>
      <c r="D39" s="134"/>
      <c r="E39" s="134"/>
      <c r="F39" s="134"/>
      <c r="G39" s="134"/>
      <c r="H39" s="134"/>
    </row>
    <row r="40" spans="1:11" ht="15.75" thickBot="1" x14ac:dyDescent="0.3">
      <c r="A40"/>
      <c r="B40"/>
      <c r="C40"/>
      <c r="D40"/>
      <c r="E40"/>
      <c r="F40"/>
      <c r="G40"/>
      <c r="H40"/>
      <c r="I40"/>
      <c r="J40"/>
    </row>
    <row r="41" spans="1:11" x14ac:dyDescent="0.25">
      <c r="A41"/>
      <c r="B41" s="2"/>
      <c r="C41" s="3"/>
      <c r="D41" s="3"/>
      <c r="E41" s="3"/>
      <c r="F41" s="3"/>
      <c r="G41" s="3"/>
      <c r="H41" s="3"/>
      <c r="I41" s="4"/>
      <c r="J41"/>
    </row>
    <row r="42" spans="1:11" x14ac:dyDescent="0.25">
      <c r="A42"/>
      <c r="B42" s="5"/>
      <c r="I42" s="6"/>
      <c r="J42"/>
    </row>
    <row r="43" spans="1:11" x14ac:dyDescent="0.25">
      <c r="A43"/>
      <c r="B43" s="5"/>
      <c r="I43" s="6"/>
      <c r="J43"/>
    </row>
    <row r="44" spans="1:11" x14ac:dyDescent="0.25">
      <c r="A44"/>
      <c r="B44" s="5"/>
      <c r="C44" s="7"/>
      <c r="I44" s="6"/>
      <c r="J44"/>
    </row>
    <row r="45" spans="1:11" ht="20.25" x14ac:dyDescent="0.3">
      <c r="A45"/>
      <c r="B45" s="5"/>
      <c r="C45" s="23" t="s">
        <v>24</v>
      </c>
      <c r="I45" s="6"/>
      <c r="J45"/>
    </row>
    <row r="46" spans="1:11" ht="23.25" x14ac:dyDescent="0.35">
      <c r="A46"/>
      <c r="B46" s="5"/>
      <c r="C46" s="9" t="s">
        <v>1</v>
      </c>
      <c r="D46" s="10"/>
      <c r="E46" s="10"/>
      <c r="F46" s="10"/>
      <c r="G46" s="10"/>
      <c r="I46" s="6"/>
      <c r="J46"/>
    </row>
    <row r="47" spans="1:11" ht="40.5" x14ac:dyDescent="0.3">
      <c r="A47"/>
      <c r="B47" s="5"/>
      <c r="C47" s="112" t="s">
        <v>2</v>
      </c>
      <c r="D47" s="113" t="s">
        <v>28</v>
      </c>
      <c r="E47" s="112" t="s">
        <v>4</v>
      </c>
      <c r="F47" s="113" t="s">
        <v>29</v>
      </c>
      <c r="G47" s="112" t="s">
        <v>4</v>
      </c>
      <c r="H47" s="114" t="s">
        <v>6</v>
      </c>
      <c r="I47" s="6"/>
      <c r="J47"/>
    </row>
    <row r="48" spans="1:11" ht="20.25" x14ac:dyDescent="0.3">
      <c r="A48"/>
      <c r="B48" s="5"/>
      <c r="C48" s="27" t="s">
        <v>14</v>
      </c>
      <c r="D48" s="28">
        <v>42795.474930000033</v>
      </c>
      <c r="E48" s="29">
        <v>0.77373397866971638</v>
      </c>
      <c r="F48" s="28">
        <v>46624.974119999955</v>
      </c>
      <c r="G48" s="29">
        <v>0.78946341610521575</v>
      </c>
      <c r="H48" s="29">
        <v>-8.2134076474634318E-2</v>
      </c>
      <c r="I48" s="6"/>
      <c r="J48"/>
    </row>
    <row r="49" spans="1:10" ht="20.25" x14ac:dyDescent="0.3">
      <c r="A49"/>
      <c r="B49" s="5"/>
      <c r="C49" s="17" t="s">
        <v>15</v>
      </c>
      <c r="D49" s="18">
        <v>34724.46280000003</v>
      </c>
      <c r="E49" s="19">
        <v>0.62781162735918639</v>
      </c>
      <c r="F49" s="18">
        <v>32639.141799999994</v>
      </c>
      <c r="G49" s="19">
        <v>0.55265249730439014</v>
      </c>
      <c r="H49" s="19">
        <v>6.3890190887311765E-2</v>
      </c>
      <c r="I49" s="6"/>
      <c r="J49"/>
    </row>
    <row r="50" spans="1:10" ht="20.25" x14ac:dyDescent="0.3">
      <c r="A50"/>
      <c r="B50" s="5"/>
      <c r="C50" s="17" t="s">
        <v>16</v>
      </c>
      <c r="D50" s="18">
        <v>8045.0580300000001</v>
      </c>
      <c r="E50" s="19">
        <v>0.1454531061604612</v>
      </c>
      <c r="F50" s="18">
        <v>13915.685299999966</v>
      </c>
      <c r="G50" s="19">
        <v>0.23562317538468411</v>
      </c>
      <c r="H50" s="19">
        <v>-0.42187122972664381</v>
      </c>
      <c r="I50" s="6"/>
      <c r="J50"/>
    </row>
    <row r="51" spans="1:10" ht="20.25" x14ac:dyDescent="0.3">
      <c r="A51"/>
      <c r="B51" s="5"/>
      <c r="C51" s="17" t="s">
        <v>17</v>
      </c>
      <c r="D51" s="18">
        <v>25.954099999999997</v>
      </c>
      <c r="E51" s="19">
        <v>4.6924515006875909E-4</v>
      </c>
      <c r="F51" s="18">
        <v>70.147019999999969</v>
      </c>
      <c r="G51" s="19">
        <v>1.1877434161415663E-3</v>
      </c>
      <c r="H51" s="19">
        <v>-0.63000423966691654</v>
      </c>
      <c r="I51" s="6"/>
      <c r="J51"/>
    </row>
    <row r="52" spans="1:10" ht="20.25" x14ac:dyDescent="0.3">
      <c r="A52"/>
      <c r="B52" s="5"/>
      <c r="C52" s="27" t="s">
        <v>18</v>
      </c>
      <c r="D52" s="28">
        <v>12487.988880000003</v>
      </c>
      <c r="E52" s="29">
        <v>0.22578044378547502</v>
      </c>
      <c r="F52" s="28">
        <v>12114.085550000003</v>
      </c>
      <c r="G52" s="29">
        <v>0.20511812696516823</v>
      </c>
      <c r="H52" s="29">
        <v>3.0865171659613968E-2</v>
      </c>
      <c r="I52" s="6"/>
      <c r="J52"/>
    </row>
    <row r="53" spans="1:10" ht="20.25" x14ac:dyDescent="0.3">
      <c r="A53"/>
      <c r="B53" s="5"/>
      <c r="C53" s="14"/>
      <c r="D53" s="24"/>
      <c r="E53" s="36"/>
      <c r="F53" s="24"/>
      <c r="G53" s="36"/>
      <c r="H53" s="36"/>
      <c r="I53" s="6"/>
      <c r="J53"/>
    </row>
    <row r="54" spans="1:10" ht="21" thickBot="1" x14ac:dyDescent="0.35">
      <c r="A54"/>
      <c r="B54" s="5"/>
      <c r="C54" s="27" t="s">
        <v>19</v>
      </c>
      <c r="D54" s="28">
        <v>26.85745</v>
      </c>
      <c r="E54" s="29">
        <v>4.8557754480849639E-4</v>
      </c>
      <c r="F54" s="28">
        <v>320.00901999999985</v>
      </c>
      <c r="G54" s="29">
        <v>5.4184569296160381E-3</v>
      </c>
      <c r="H54" s="29">
        <v>-0.91607283444697907</v>
      </c>
      <c r="I54" s="6"/>
      <c r="J54"/>
    </row>
    <row r="55" spans="1:10" ht="20.25" x14ac:dyDescent="0.3">
      <c r="A55"/>
      <c r="B55" s="5"/>
      <c r="C55" s="42"/>
      <c r="D55" s="43"/>
      <c r="E55" s="44"/>
      <c r="F55" s="43"/>
      <c r="G55" s="44"/>
      <c r="H55" s="45"/>
      <c r="I55" s="6"/>
      <c r="J55"/>
    </row>
    <row r="56" spans="1:10" ht="20.25" x14ac:dyDescent="0.3">
      <c r="A56"/>
      <c r="B56" s="5"/>
      <c r="C56" s="115" t="s">
        <v>11</v>
      </c>
      <c r="D56" s="116">
        <v>55310.321260000041</v>
      </c>
      <c r="E56" s="117">
        <v>0.99999999999999989</v>
      </c>
      <c r="F56" s="116">
        <v>59059.068689999956</v>
      </c>
      <c r="G56" s="117">
        <v>1</v>
      </c>
      <c r="H56" s="117">
        <v>-6.3474543590875551E-2</v>
      </c>
      <c r="I56" s="6"/>
      <c r="J56"/>
    </row>
    <row r="57" spans="1:10" ht="20.25" x14ac:dyDescent="0.3">
      <c r="A57"/>
      <c r="B57" s="5"/>
      <c r="C57" s="23"/>
      <c r="D57" s="24"/>
      <c r="E57" s="25"/>
      <c r="F57" s="118">
        <v>0</v>
      </c>
      <c r="G57" s="25"/>
      <c r="I57" s="6"/>
      <c r="J57"/>
    </row>
    <row r="58" spans="1:10" ht="20.25" x14ac:dyDescent="0.3">
      <c r="A58"/>
      <c r="B58" s="5"/>
      <c r="C58" s="23"/>
      <c r="D58" s="24"/>
      <c r="E58" s="25"/>
      <c r="F58" s="25"/>
      <c r="G58" s="25"/>
      <c r="I58" s="6"/>
      <c r="J58"/>
    </row>
    <row r="59" spans="1:10" ht="20.25" x14ac:dyDescent="0.3">
      <c r="A59"/>
      <c r="B59" s="5"/>
      <c r="C59" s="23" t="s">
        <v>25</v>
      </c>
      <c r="D59" s="25"/>
      <c r="E59" s="25"/>
      <c r="F59" s="25"/>
      <c r="G59" s="25"/>
      <c r="H59" s="26"/>
      <c r="I59" s="6"/>
      <c r="J59"/>
    </row>
    <row r="60" spans="1:10" ht="20.25" x14ac:dyDescent="0.3">
      <c r="A60"/>
      <c r="B60" s="5"/>
      <c r="C60" s="9" t="s">
        <v>1</v>
      </c>
      <c r="D60" s="25"/>
      <c r="E60" s="25"/>
      <c r="F60" s="25"/>
      <c r="G60" s="25"/>
      <c r="H60" s="26"/>
      <c r="I60" s="6"/>
      <c r="J60"/>
    </row>
    <row r="61" spans="1:10" ht="40.5" x14ac:dyDescent="0.3">
      <c r="A61"/>
      <c r="B61" s="5"/>
      <c r="C61" s="112" t="s">
        <v>13</v>
      </c>
      <c r="D61" s="113" t="s">
        <v>28</v>
      </c>
      <c r="E61" s="112" t="s">
        <v>4</v>
      </c>
      <c r="F61" s="113" t="s">
        <v>29</v>
      </c>
      <c r="G61" s="112" t="s">
        <v>4</v>
      </c>
      <c r="H61" s="114" t="s">
        <v>6</v>
      </c>
      <c r="I61" s="6"/>
      <c r="J61"/>
    </row>
    <row r="62" spans="1:10" ht="20.25" x14ac:dyDescent="0.3">
      <c r="A62"/>
      <c r="B62" s="5"/>
      <c r="C62" s="14"/>
      <c r="D62" s="15"/>
      <c r="E62" s="16"/>
      <c r="F62" s="15"/>
      <c r="G62" s="16"/>
      <c r="H62" s="26"/>
      <c r="I62" s="6"/>
      <c r="J62"/>
    </row>
    <row r="63" spans="1:10" ht="20.25" x14ac:dyDescent="0.3">
      <c r="A63"/>
      <c r="B63" s="5"/>
      <c r="C63" s="27" t="s">
        <v>14</v>
      </c>
      <c r="D63" s="28">
        <v>47969.012279999894</v>
      </c>
      <c r="E63" s="29">
        <v>0.86305460093465003</v>
      </c>
      <c r="F63" s="28">
        <v>50572.281961999972</v>
      </c>
      <c r="G63" s="29">
        <v>0.85629646953918115</v>
      </c>
      <c r="H63" s="29">
        <v>-5.1476215448537123E-2</v>
      </c>
      <c r="I63" s="6"/>
      <c r="J63"/>
    </row>
    <row r="64" spans="1:10" ht="20.25" x14ac:dyDescent="0.3">
      <c r="A64"/>
      <c r="B64" s="5"/>
      <c r="C64" s="17" t="s">
        <v>15</v>
      </c>
      <c r="D64" s="18">
        <v>36501.670959999909</v>
      </c>
      <c r="E64" s="19">
        <v>0.65673512058044592</v>
      </c>
      <c r="F64" s="18">
        <v>34128.126619999995</v>
      </c>
      <c r="G64" s="19">
        <v>0.57786188803287364</v>
      </c>
      <c r="H64" s="19">
        <v>6.9548040723950919E-2</v>
      </c>
      <c r="I64" s="6"/>
      <c r="J64"/>
    </row>
    <row r="65" spans="1:10" ht="20.25" x14ac:dyDescent="0.3">
      <c r="A65"/>
      <c r="B65" s="5"/>
      <c r="C65" s="17" t="s">
        <v>16</v>
      </c>
      <c r="D65" s="18">
        <v>10331.054889999987</v>
      </c>
      <c r="E65" s="19">
        <v>0.18587550653071155</v>
      </c>
      <c r="F65" s="18">
        <v>15263.137291999979</v>
      </c>
      <c r="G65" s="19">
        <v>0.2584374299552476</v>
      </c>
      <c r="H65" s="19">
        <v>-0.32313686941577169</v>
      </c>
      <c r="I65" s="6"/>
      <c r="J65"/>
    </row>
    <row r="66" spans="1:10" ht="20.25" x14ac:dyDescent="0.3">
      <c r="A66"/>
      <c r="B66" s="34"/>
      <c r="C66" s="17" t="s">
        <v>17</v>
      </c>
      <c r="D66" s="18">
        <v>1136.2864300000001</v>
      </c>
      <c r="E66" s="19">
        <v>2.0443973823492501E-2</v>
      </c>
      <c r="F66" s="18">
        <v>1181.0180500000008</v>
      </c>
      <c r="G66" s="19">
        <v>1.9997151551059949E-2</v>
      </c>
      <c r="H66" s="19">
        <v>-3.787547531555565E-2</v>
      </c>
      <c r="I66" s="6"/>
      <c r="J66"/>
    </row>
    <row r="67" spans="1:10" ht="20.25" x14ac:dyDescent="0.3">
      <c r="A67"/>
      <c r="B67" s="34"/>
      <c r="C67" s="27" t="s">
        <v>18</v>
      </c>
      <c r="D67" s="28">
        <v>4922.3597100000015</v>
      </c>
      <c r="E67" s="29">
        <v>8.856269898519703E-2</v>
      </c>
      <c r="F67" s="28">
        <v>5135.1916000000147</v>
      </c>
      <c r="G67" s="29">
        <v>8.6949733468451432E-2</v>
      </c>
      <c r="H67" s="29">
        <v>-4.144575442910689E-2</v>
      </c>
      <c r="I67" s="6"/>
      <c r="J67"/>
    </row>
    <row r="68" spans="1:10" ht="20.25" x14ac:dyDescent="0.3">
      <c r="A68"/>
      <c r="B68" s="5"/>
      <c r="C68" s="14"/>
      <c r="D68" s="24"/>
      <c r="E68" s="36"/>
      <c r="F68" s="24"/>
      <c r="G68" s="36"/>
      <c r="H68" s="36"/>
      <c r="I68" s="6"/>
      <c r="J68"/>
    </row>
    <row r="69" spans="1:10" ht="20.25" x14ac:dyDescent="0.3">
      <c r="A69"/>
      <c r="B69" s="34"/>
      <c r="C69" s="27" t="s">
        <v>19</v>
      </c>
      <c r="D69" s="28">
        <v>2689.1350000000079</v>
      </c>
      <c r="E69" s="29">
        <v>4.8382700080152913E-2</v>
      </c>
      <c r="F69" s="28">
        <v>3030.8403099999991</v>
      </c>
      <c r="G69" s="29">
        <v>5.1318583154704077E-2</v>
      </c>
      <c r="H69" s="29">
        <v>-0.11274276274885339</v>
      </c>
      <c r="I69" s="6"/>
      <c r="J69"/>
    </row>
    <row r="70" spans="1:10" ht="20.25" x14ac:dyDescent="0.3">
      <c r="A70"/>
      <c r="B70" s="5"/>
      <c r="C70"/>
      <c r="D70" s="31"/>
      <c r="E70" s="39"/>
      <c r="F70" s="31"/>
      <c r="G70" s="39"/>
      <c r="H70" s="39"/>
      <c r="I70" s="6"/>
      <c r="J70"/>
    </row>
    <row r="71" spans="1:10" ht="20.25" x14ac:dyDescent="0.3">
      <c r="A71"/>
      <c r="B71" s="34"/>
      <c r="C71" s="27" t="s">
        <v>30</v>
      </c>
      <c r="D71" s="28">
        <v>0</v>
      </c>
      <c r="E71" s="29">
        <v>0</v>
      </c>
      <c r="F71" s="28">
        <v>321</v>
      </c>
      <c r="G71" s="29">
        <v>5.4352138376633947E-3</v>
      </c>
      <c r="H71" s="29">
        <v>-1</v>
      </c>
      <c r="I71" s="6"/>
      <c r="J71"/>
    </row>
    <row r="72" spans="1:10" ht="20.25" x14ac:dyDescent="0.3">
      <c r="A72"/>
      <c r="B72" s="5"/>
      <c r="C72" s="14"/>
      <c r="D72" s="15"/>
      <c r="E72" s="16"/>
      <c r="F72" s="15"/>
      <c r="G72" s="16"/>
      <c r="H72" s="26"/>
      <c r="I72" s="6"/>
      <c r="J72"/>
    </row>
    <row r="73" spans="1:10" ht="20.25" x14ac:dyDescent="0.3">
      <c r="A73"/>
      <c r="B73" s="5"/>
      <c r="C73" s="115" t="s">
        <v>22</v>
      </c>
      <c r="D73" s="116">
        <v>55580.506989999907</v>
      </c>
      <c r="E73" s="117"/>
      <c r="F73" s="116">
        <v>59059.313871999984</v>
      </c>
      <c r="G73" s="117">
        <v>1</v>
      </c>
      <c r="H73" s="117">
        <v>-5.8903611537711738E-2</v>
      </c>
      <c r="I73" s="6"/>
      <c r="J73"/>
    </row>
    <row r="74" spans="1:10" ht="20.25" x14ac:dyDescent="0.3">
      <c r="A74"/>
      <c r="B74" s="5"/>
      <c r="C74" s="115" t="s">
        <v>23</v>
      </c>
      <c r="D74" s="116">
        <v>-270.18572999986645</v>
      </c>
      <c r="E74" s="117"/>
      <c r="F74" s="116">
        <v>-0.24518200002785306</v>
      </c>
      <c r="G74" s="117"/>
      <c r="H74" s="117"/>
      <c r="I74" s="6"/>
      <c r="J74"/>
    </row>
    <row r="75" spans="1:10" x14ac:dyDescent="0.25">
      <c r="A75"/>
      <c r="B75" s="5"/>
      <c r="C75" s="56"/>
      <c r="D75" s="26"/>
      <c r="E75" s="58"/>
      <c r="F75" s="26"/>
      <c r="G75" s="26"/>
      <c r="H75" s="26"/>
      <c r="I75" s="6"/>
      <c r="J75"/>
    </row>
    <row r="76" spans="1:10" ht="15.75" thickBot="1" x14ac:dyDescent="0.3">
      <c r="A76"/>
      <c r="B76" s="59"/>
      <c r="C76" s="60"/>
      <c r="D76" s="60"/>
      <c r="E76" s="60"/>
      <c r="F76" s="60"/>
      <c r="G76" s="60"/>
      <c r="H76" s="60"/>
      <c r="I76" s="62"/>
      <c r="J76"/>
    </row>
    <row r="77" spans="1:10" x14ac:dyDescent="0.25">
      <c r="A77"/>
      <c r="C77"/>
      <c r="D77" s="119"/>
      <c r="E77"/>
      <c r="F77"/>
      <c r="G77"/>
      <c r="H77"/>
      <c r="I77"/>
      <c r="J77"/>
    </row>
    <row r="78" spans="1:10" ht="20.25" x14ac:dyDescent="0.25">
      <c r="A78"/>
      <c r="C78" s="134"/>
      <c r="D78" s="134"/>
      <c r="E78" s="134"/>
      <c r="F78" s="134"/>
      <c r="G78" s="134"/>
      <c r="H78" s="134"/>
      <c r="I78" s="134"/>
      <c r="J78"/>
    </row>
  </sheetData>
  <mergeCells count="2">
    <mergeCell ref="B39:H39"/>
    <mergeCell ref="C78:I7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89530-FE24-4C3A-811D-921DDBB5F5B2}">
  <dimension ref="A1:K79"/>
  <sheetViews>
    <sheetView zoomScale="70" zoomScaleNormal="70" workbookViewId="0"/>
  </sheetViews>
  <sheetFormatPr baseColWidth="10" defaultColWidth="9.140625" defaultRowHeight="15" x14ac:dyDescent="0.25"/>
  <cols>
    <col min="1" max="1" width="5.140625" style="1" customWidth="1"/>
    <col min="2" max="2" width="9.140625" style="1"/>
    <col min="3" max="3" width="88.5703125" style="1" bestFit="1" customWidth="1"/>
    <col min="4" max="4" width="20.5703125" style="1" customWidth="1"/>
    <col min="5" max="5" width="29.7109375" style="1" customWidth="1"/>
    <col min="6" max="6" width="28.5703125" style="1" customWidth="1"/>
    <col min="7" max="7" width="19.5703125" style="1" customWidth="1"/>
    <col min="8" max="8" width="21.7109375" style="1" customWidth="1"/>
    <col min="9" max="9" width="10.140625" style="1" bestFit="1" customWidth="1"/>
    <col min="10" max="10" width="9.140625" style="1"/>
    <col min="11" max="11" width="18" style="1" hidden="1" customWidth="1"/>
    <col min="12" max="16384" width="9.140625" style="1"/>
  </cols>
  <sheetData>
    <row r="1" spans="1:11" ht="21" thickBot="1" x14ac:dyDescent="0.3">
      <c r="A1" s="121" t="s">
        <v>31</v>
      </c>
    </row>
    <row r="2" spans="1:11" x14ac:dyDescent="0.25">
      <c r="B2" s="2"/>
      <c r="C2" s="3"/>
      <c r="D2" s="3"/>
      <c r="E2" s="3"/>
      <c r="F2" s="3"/>
      <c r="G2" s="3"/>
      <c r="H2" s="3"/>
      <c r="I2" s="4"/>
    </row>
    <row r="3" spans="1:11" x14ac:dyDescent="0.25">
      <c r="B3" s="5"/>
      <c r="I3" s="6"/>
    </row>
    <row r="4" spans="1:11" x14ac:dyDescent="0.25">
      <c r="B4" s="5"/>
      <c r="I4" s="6"/>
    </row>
    <row r="5" spans="1:11" x14ac:dyDescent="0.25">
      <c r="B5" s="5"/>
      <c r="C5" s="7"/>
      <c r="I5" s="6"/>
    </row>
    <row r="6" spans="1:11" ht="18" x14ac:dyDescent="0.25">
      <c r="B6" s="5"/>
      <c r="C6" s="8" t="s">
        <v>0</v>
      </c>
      <c r="I6" s="6"/>
    </row>
    <row r="7" spans="1:11" ht="23.25" x14ac:dyDescent="0.35">
      <c r="B7" s="5"/>
      <c r="C7" s="9" t="s">
        <v>1</v>
      </c>
      <c r="D7" s="10"/>
      <c r="E7" s="10"/>
      <c r="F7" s="10"/>
      <c r="G7" s="10"/>
      <c r="I7" s="6"/>
    </row>
    <row r="8" spans="1:11" ht="40.5" x14ac:dyDescent="0.3">
      <c r="B8" s="5"/>
      <c r="C8" s="112" t="s">
        <v>2</v>
      </c>
      <c r="D8" s="113" t="s">
        <v>32</v>
      </c>
      <c r="E8" s="112" t="s">
        <v>4</v>
      </c>
      <c r="F8" s="113" t="s">
        <v>33</v>
      </c>
      <c r="G8" s="112" t="s">
        <v>4</v>
      </c>
      <c r="H8" s="114" t="s">
        <v>6</v>
      </c>
      <c r="I8" s="6"/>
    </row>
    <row r="9" spans="1:11" ht="20.25" x14ac:dyDescent="0.3">
      <c r="B9" s="5"/>
      <c r="C9" s="14"/>
      <c r="D9" s="15"/>
      <c r="E9" s="16"/>
      <c r="F9" s="15"/>
      <c r="G9" s="16"/>
      <c r="I9" s="6"/>
    </row>
    <row r="10" spans="1:11" ht="20.25" x14ac:dyDescent="0.3">
      <c r="B10" s="5"/>
      <c r="C10" s="17" t="s">
        <v>7</v>
      </c>
      <c r="D10" s="18">
        <v>12201.883709999998</v>
      </c>
      <c r="E10" s="19">
        <f>+D10/$D$15</f>
        <v>0.17821464823053626</v>
      </c>
      <c r="F10" s="18">
        <v>12411.572</v>
      </c>
      <c r="G10" s="19">
        <f>+F10/$F$15</f>
        <v>0.18935948499520622</v>
      </c>
      <c r="H10" s="19">
        <f>IFERROR((+D10-F10)/$F10,"")</f>
        <v>-1.6894579510154061E-2</v>
      </c>
      <c r="I10" s="6"/>
    </row>
    <row r="11" spans="1:11" ht="20.25" x14ac:dyDescent="0.3">
      <c r="B11" s="5"/>
      <c r="C11" s="17" t="s">
        <v>8</v>
      </c>
      <c r="D11" s="18">
        <v>3270.9322700000002</v>
      </c>
      <c r="E11" s="19">
        <f>+D11/$D$15</f>
        <v>4.7773610840613358E-2</v>
      </c>
      <c r="F11" s="18">
        <v>760.5775000000001</v>
      </c>
      <c r="G11" s="19">
        <f>+F11/$F$15</f>
        <v>1.1603893825773356E-2</v>
      </c>
      <c r="H11" s="19">
        <f t="shared" ref="H11:H13" si="0">IFERROR((+D11-F11)/$F11,"")</f>
        <v>3.3005903671880903</v>
      </c>
      <c r="I11" s="6"/>
    </row>
    <row r="12" spans="1:11" ht="20.25" x14ac:dyDescent="0.3">
      <c r="B12" s="5"/>
      <c r="C12" s="17" t="s">
        <v>9</v>
      </c>
      <c r="D12" s="18">
        <v>51874.834129999996</v>
      </c>
      <c r="E12" s="19">
        <f>+D12/$D$15</f>
        <v>0.7576580416775146</v>
      </c>
      <c r="F12" s="18">
        <v>52372.874559999997</v>
      </c>
      <c r="G12" s="19">
        <f>+F12/$F$15</f>
        <v>0.79903662117902041</v>
      </c>
      <c r="H12" s="19">
        <f t="shared" si="0"/>
        <v>-9.5095110624380617E-3</v>
      </c>
      <c r="I12" s="6"/>
    </row>
    <row r="13" spans="1:11" ht="20.25" x14ac:dyDescent="0.3">
      <c r="B13" s="5"/>
      <c r="C13" s="17" t="s">
        <v>10</v>
      </c>
      <c r="D13" s="18">
        <v>1119.6943600000002</v>
      </c>
      <c r="E13" s="19">
        <f>+D13/$D$15</f>
        <v>1.6353699251335962E-2</v>
      </c>
      <c r="F13" s="18">
        <v>0</v>
      </c>
      <c r="G13" s="19">
        <f>+F13/$F$15</f>
        <v>0</v>
      </c>
      <c r="H13" s="19" t="str">
        <f t="shared" si="0"/>
        <v/>
      </c>
      <c r="I13" s="6"/>
    </row>
    <row r="14" spans="1:11" ht="20.25" x14ac:dyDescent="0.3">
      <c r="B14" s="5"/>
      <c r="C14" s="17"/>
      <c r="D14" s="18"/>
      <c r="E14" s="19"/>
      <c r="F14" s="18"/>
      <c r="G14" s="19"/>
      <c r="H14" s="19"/>
      <c r="I14" s="6"/>
    </row>
    <row r="15" spans="1:11" ht="20.25" x14ac:dyDescent="0.3">
      <c r="B15" s="5"/>
      <c r="C15" s="115" t="s">
        <v>11</v>
      </c>
      <c r="D15" s="116">
        <f>SUM(D10:D14)</f>
        <v>68467.344469999982</v>
      </c>
      <c r="E15" s="117">
        <v>1</v>
      </c>
      <c r="F15" s="116">
        <f>SUM(F10:F13)</f>
        <v>65545.024059999996</v>
      </c>
      <c r="G15" s="117">
        <v>1</v>
      </c>
      <c r="H15" s="117">
        <f>+(D15-F15)/F15</f>
        <v>4.4584931532329439E-2</v>
      </c>
      <c r="I15" s="6"/>
      <c r="K15" s="18">
        <f>+D15*1000</f>
        <v>68467344.469999984</v>
      </c>
    </row>
    <row r="16" spans="1:11" ht="20.25" x14ac:dyDescent="0.3">
      <c r="B16" s="5"/>
      <c r="C16" s="23"/>
      <c r="D16" s="24"/>
      <c r="E16" s="25"/>
      <c r="F16" s="24"/>
      <c r="G16" s="25"/>
      <c r="I16" s="6"/>
    </row>
    <row r="17" spans="2:9" ht="20.25" hidden="1" x14ac:dyDescent="0.3">
      <c r="B17" s="5"/>
      <c r="C17" s="23"/>
      <c r="D17" s="24"/>
      <c r="E17" s="25"/>
      <c r="F17" s="25"/>
      <c r="G17" s="25"/>
      <c r="I17" s="6"/>
    </row>
    <row r="18" spans="2:9" ht="20.25" x14ac:dyDescent="0.3">
      <c r="B18" s="5"/>
      <c r="C18" s="23" t="s">
        <v>12</v>
      </c>
      <c r="D18" s="25"/>
      <c r="E18" s="25"/>
      <c r="F18" s="25"/>
      <c r="G18" s="25"/>
      <c r="H18" s="26"/>
      <c r="I18" s="6"/>
    </row>
    <row r="19" spans="2:9" ht="20.25" x14ac:dyDescent="0.3">
      <c r="B19" s="5"/>
      <c r="C19" s="9" t="s">
        <v>1</v>
      </c>
      <c r="D19" s="25"/>
      <c r="E19" s="25"/>
      <c r="F19" s="25"/>
      <c r="G19" s="25"/>
      <c r="H19" s="26"/>
      <c r="I19" s="6"/>
    </row>
    <row r="20" spans="2:9" ht="40.5" x14ac:dyDescent="0.3">
      <c r="B20" s="5"/>
      <c r="C20" s="112" t="s">
        <v>13</v>
      </c>
      <c r="D20" s="113" t="s">
        <v>32</v>
      </c>
      <c r="E20" s="112" t="s">
        <v>4</v>
      </c>
      <c r="F20" s="113" t="s">
        <v>33</v>
      </c>
      <c r="G20" s="112" t="s">
        <v>4</v>
      </c>
      <c r="H20" s="114" t="s">
        <v>6</v>
      </c>
      <c r="I20" s="6"/>
    </row>
    <row r="21" spans="2:9" ht="20.25" x14ac:dyDescent="0.3">
      <c r="B21" s="5"/>
      <c r="C21" s="14"/>
      <c r="D21" s="15"/>
      <c r="E21" s="16"/>
      <c r="F21" s="15"/>
      <c r="G21" s="16"/>
      <c r="H21" s="26"/>
      <c r="I21" s="6"/>
    </row>
    <row r="22" spans="2:9" ht="20.25" x14ac:dyDescent="0.3">
      <c r="B22" s="5"/>
      <c r="C22" s="27" t="s">
        <v>14</v>
      </c>
      <c r="D22" s="28">
        <f>SUM(D23:D25)</f>
        <v>59040.425310000159</v>
      </c>
      <c r="E22" s="29">
        <f>D22/$D$30</f>
        <v>0.87149402499786199</v>
      </c>
      <c r="F22" s="28">
        <f>SUM(F23:F25)</f>
        <v>57044.245119999992</v>
      </c>
      <c r="G22" s="29">
        <f>+F22/$F$30</f>
        <v>0.87030626575839964</v>
      </c>
      <c r="H22" s="29">
        <f t="shared" ref="H22:H30" si="1">IFERROR((+D22-F22)/$F22,"")</f>
        <v>3.4993542044441849E-2</v>
      </c>
      <c r="I22" s="6"/>
    </row>
    <row r="23" spans="2:9" ht="20.25" x14ac:dyDescent="0.3">
      <c r="B23" s="5"/>
      <c r="C23" s="17" t="s">
        <v>15</v>
      </c>
      <c r="D23" s="18">
        <v>38658.464110000103</v>
      </c>
      <c r="E23" s="19">
        <f>D23/$D$30</f>
        <v>0.57063648018390756</v>
      </c>
      <c r="F23" s="18">
        <v>36314.040919999999</v>
      </c>
      <c r="G23" s="19">
        <f>+F23/$F$30</f>
        <v>0.55403200237287886</v>
      </c>
      <c r="H23" s="19">
        <f t="shared" si="1"/>
        <v>6.4559689051540095E-2</v>
      </c>
      <c r="I23" s="6"/>
    </row>
    <row r="24" spans="2:9" s="33" customFormat="1" ht="20.25" x14ac:dyDescent="0.3">
      <c r="B24" s="30"/>
      <c r="C24" s="17" t="s">
        <v>16</v>
      </c>
      <c r="D24" s="31">
        <v>18157.967540000052</v>
      </c>
      <c r="E24" s="19">
        <f>D24/$D$30</f>
        <v>0.2680292381724228</v>
      </c>
      <c r="F24" s="31">
        <v>19357.925719999992</v>
      </c>
      <c r="G24" s="19">
        <f>+F24/$F$30</f>
        <v>0.29533783838774857</v>
      </c>
      <c r="H24" s="19">
        <f t="shared" si="1"/>
        <v>-6.1987952498452924E-2</v>
      </c>
      <c r="I24" s="32"/>
    </row>
    <row r="25" spans="2:9" ht="20.25" x14ac:dyDescent="0.3">
      <c r="B25" s="34"/>
      <c r="C25" s="17" t="s">
        <v>17</v>
      </c>
      <c r="D25" s="18">
        <v>2223.9936599999996</v>
      </c>
      <c r="E25" s="19">
        <f>D25/$D$30</f>
        <v>3.2828306641531559E-2</v>
      </c>
      <c r="F25" s="18">
        <v>1372.2784799999999</v>
      </c>
      <c r="G25" s="19">
        <f>+F25/$F$30</f>
        <v>2.09364249977722E-2</v>
      </c>
      <c r="H25" s="19">
        <f t="shared" si="1"/>
        <v>0.62065768166822799</v>
      </c>
      <c r="I25" s="6"/>
    </row>
    <row r="26" spans="2:9" ht="20.25" x14ac:dyDescent="0.3">
      <c r="B26" s="34"/>
      <c r="C26" s="27" t="s">
        <v>18</v>
      </c>
      <c r="D26" s="28">
        <v>5619.3429400000014</v>
      </c>
      <c r="E26" s="29">
        <f>D26/$D$30</f>
        <v>8.294696000088668E-2</v>
      </c>
      <c r="F26" s="35">
        <v>5565.0322399999986</v>
      </c>
      <c r="G26" s="29">
        <f>+F26/$F$30</f>
        <v>8.4903962133796779E-2</v>
      </c>
      <c r="H26" s="29">
        <f t="shared" si="1"/>
        <v>9.7592785913496773E-3</v>
      </c>
      <c r="I26" s="6"/>
    </row>
    <row r="27" spans="2:9" ht="20.25" x14ac:dyDescent="0.3">
      <c r="B27" s="5"/>
      <c r="C27" s="14"/>
      <c r="D27" s="24"/>
      <c r="E27" s="36"/>
      <c r="F27" s="24"/>
      <c r="G27" s="36"/>
      <c r="H27" s="36"/>
      <c r="I27" s="6"/>
    </row>
    <row r="28" spans="2:9" ht="20.25" x14ac:dyDescent="0.3">
      <c r="B28" s="34"/>
      <c r="C28" s="27" t="s">
        <v>19</v>
      </c>
      <c r="D28" s="35">
        <v>3086.4510199999982</v>
      </c>
      <c r="E28" s="37">
        <f>D28/$D$30</f>
        <v>4.5559015001251313E-2</v>
      </c>
      <c r="F28" s="35">
        <v>2935.7466899999999</v>
      </c>
      <c r="G28" s="37">
        <f>+F28/$F$30</f>
        <v>4.4789772107803508E-2</v>
      </c>
      <c r="H28" s="37">
        <f t="shared" si="1"/>
        <v>5.1334241647394384E-2</v>
      </c>
      <c r="I28" s="6"/>
    </row>
    <row r="29" spans="2:9" ht="20.25" x14ac:dyDescent="0.3">
      <c r="B29" s="5"/>
      <c r="C29" s="38"/>
      <c r="D29" s="31"/>
      <c r="E29" s="39"/>
      <c r="F29" s="31"/>
      <c r="G29" s="39"/>
      <c r="H29" s="39"/>
      <c r="I29" s="6"/>
    </row>
    <row r="30" spans="2:9" ht="20.25" x14ac:dyDescent="0.3">
      <c r="B30" s="5"/>
      <c r="C30" s="115" t="s">
        <v>20</v>
      </c>
      <c r="D30" s="116">
        <f>+D22+D26+D28</f>
        <v>67746.219270000161</v>
      </c>
      <c r="E30" s="117">
        <f>D30/$D$30</f>
        <v>1</v>
      </c>
      <c r="F30" s="116">
        <f>+F22+F26+F28</f>
        <v>65545.024049999993</v>
      </c>
      <c r="G30" s="117">
        <f>+G22+G26+G28</f>
        <v>1</v>
      </c>
      <c r="H30" s="117">
        <f t="shared" si="1"/>
        <v>3.3582949307044599E-2</v>
      </c>
      <c r="I30" s="6"/>
    </row>
    <row r="31" spans="2:9" ht="21" thickBot="1" x14ac:dyDescent="0.35">
      <c r="B31" s="5"/>
      <c r="D31" s="40"/>
      <c r="E31" s="41"/>
      <c r="G31" s="41"/>
      <c r="H31" s="41"/>
      <c r="I31" s="6"/>
    </row>
    <row r="32" spans="2:9" ht="20.25" x14ac:dyDescent="0.3">
      <c r="B32" s="5"/>
      <c r="C32" s="122" t="s">
        <v>21</v>
      </c>
      <c r="D32" s="123">
        <v>0</v>
      </c>
      <c r="E32" s="124"/>
      <c r="F32" s="123">
        <v>0</v>
      </c>
      <c r="G32" s="124"/>
      <c r="H32" s="125"/>
      <c r="I32" s="6"/>
    </row>
    <row r="33" spans="1:11" ht="20.25" x14ac:dyDescent="0.3">
      <c r="B33" s="5"/>
      <c r="C33" s="46"/>
      <c r="D33" s="47"/>
      <c r="E33" s="48"/>
      <c r="F33" s="47"/>
      <c r="G33" s="47"/>
      <c r="H33" s="49"/>
      <c r="I33" s="6"/>
    </row>
    <row r="34" spans="1:11" ht="21" thickBot="1" x14ac:dyDescent="0.35">
      <c r="B34" s="5"/>
      <c r="C34" s="126" t="s">
        <v>22</v>
      </c>
      <c r="D34" s="116">
        <f>+D33+D30+D32</f>
        <v>67746.219270000161</v>
      </c>
      <c r="E34" s="117"/>
      <c r="F34" s="116">
        <f>+F30+F32</f>
        <v>65545.024049999993</v>
      </c>
      <c r="G34" s="117">
        <f>+G30+G32</f>
        <v>1</v>
      </c>
      <c r="H34" s="127">
        <f t="shared" ref="H34" si="2">IFERROR((+D34-F34)/$F34,"")</f>
        <v>3.3582949307044599E-2</v>
      </c>
      <c r="I34" s="6"/>
      <c r="K34" s="18">
        <f>+D34*1000</f>
        <v>67746219.27000016</v>
      </c>
    </row>
    <row r="35" spans="1:11" ht="21" thickBot="1" x14ac:dyDescent="0.35">
      <c r="B35" s="5"/>
      <c r="C35" s="128" t="s">
        <v>23</v>
      </c>
      <c r="D35" s="129">
        <f>+D15-D34</f>
        <v>721.12519999982032</v>
      </c>
      <c r="E35" s="130"/>
      <c r="F35" s="129">
        <f>+F15-F34</f>
        <v>1.0000003385357559E-5</v>
      </c>
      <c r="G35" s="130"/>
      <c r="H35" s="131"/>
      <c r="I35" s="6"/>
      <c r="K35" s="18">
        <f>+D35*1000</f>
        <v>721125.19999982032</v>
      </c>
    </row>
    <row r="36" spans="1:11" x14ac:dyDescent="0.25">
      <c r="B36" s="5"/>
      <c r="C36" s="56"/>
      <c r="D36" s="57">
        <f>+D35*1000</f>
        <v>721125.19999982032</v>
      </c>
      <c r="E36" s="58"/>
      <c r="F36" s="26"/>
      <c r="G36" s="26"/>
      <c r="H36" s="26"/>
      <c r="I36" s="6"/>
    </row>
    <row r="37" spans="1:11" ht="15.75" thickBot="1" x14ac:dyDescent="0.3">
      <c r="B37" s="59"/>
      <c r="C37" s="60"/>
      <c r="D37" s="61">
        <v>-1.4551915228366852E-11</v>
      </c>
      <c r="E37" s="60"/>
      <c r="F37" s="60"/>
      <c r="G37" s="60"/>
      <c r="H37" s="60"/>
      <c r="I37" s="62"/>
    </row>
    <row r="38" spans="1:11" x14ac:dyDescent="0.25">
      <c r="D38" s="63"/>
    </row>
    <row r="39" spans="1:11" ht="20.25" x14ac:dyDescent="0.25">
      <c r="B39" s="134"/>
      <c r="C39" s="134"/>
      <c r="D39" s="134"/>
      <c r="E39" s="134"/>
      <c r="F39" s="134"/>
      <c r="G39" s="134"/>
      <c r="H39" s="134"/>
    </row>
    <row r="40" spans="1:11" ht="21" thickBot="1" x14ac:dyDescent="0.3">
      <c r="A40" s="132"/>
      <c r="B40" s="121"/>
      <c r="C40" s="121"/>
      <c r="D40"/>
      <c r="E40"/>
      <c r="F40"/>
      <c r="G40"/>
      <c r="H40"/>
      <c r="I40"/>
      <c r="J40"/>
    </row>
    <row r="41" spans="1:11" x14ac:dyDescent="0.25">
      <c r="A41"/>
      <c r="B41" s="2"/>
      <c r="C41" s="3"/>
      <c r="D41" s="3"/>
      <c r="E41" s="3"/>
      <c r="F41" s="3"/>
      <c r="G41" s="3"/>
      <c r="H41" s="3"/>
      <c r="I41" s="4"/>
      <c r="J41"/>
    </row>
    <row r="42" spans="1:11" x14ac:dyDescent="0.25">
      <c r="A42"/>
      <c r="B42" s="5"/>
      <c r="I42" s="6"/>
      <c r="J42"/>
    </row>
    <row r="43" spans="1:11" x14ac:dyDescent="0.25">
      <c r="A43"/>
      <c r="B43" s="5"/>
      <c r="I43" s="6"/>
      <c r="J43"/>
    </row>
    <row r="44" spans="1:11" x14ac:dyDescent="0.25">
      <c r="A44"/>
      <c r="B44" s="5"/>
      <c r="C44" s="7"/>
      <c r="I44" s="6"/>
      <c r="J44"/>
    </row>
    <row r="45" spans="1:11" ht="20.25" x14ac:dyDescent="0.3">
      <c r="A45"/>
      <c r="B45" s="5"/>
      <c r="C45" s="23" t="s">
        <v>24</v>
      </c>
      <c r="I45" s="6"/>
      <c r="J45"/>
    </row>
    <row r="46" spans="1:11" ht="23.25" x14ac:dyDescent="0.35">
      <c r="A46"/>
      <c r="B46" s="5"/>
      <c r="C46" s="9" t="s">
        <v>1</v>
      </c>
      <c r="D46" s="10"/>
      <c r="E46" s="10"/>
      <c r="F46" s="10"/>
      <c r="G46" s="10"/>
      <c r="I46" s="6"/>
      <c r="J46"/>
    </row>
    <row r="47" spans="1:11" ht="40.5" x14ac:dyDescent="0.3">
      <c r="A47"/>
      <c r="B47" s="5"/>
      <c r="C47" s="112" t="s">
        <v>2</v>
      </c>
      <c r="D47" s="113" t="s">
        <v>32</v>
      </c>
      <c r="E47" s="112" t="s">
        <v>4</v>
      </c>
      <c r="F47" s="113" t="s">
        <v>33</v>
      </c>
      <c r="G47" s="112" t="s">
        <v>4</v>
      </c>
      <c r="H47" s="114" t="s">
        <v>6</v>
      </c>
      <c r="I47" s="6"/>
      <c r="J47" s="120"/>
    </row>
    <row r="48" spans="1:11" ht="20.25" x14ac:dyDescent="0.3">
      <c r="A48"/>
      <c r="B48" s="5"/>
      <c r="C48" s="27" t="s">
        <v>14</v>
      </c>
      <c r="D48" s="28">
        <v>53324.056109999998</v>
      </c>
      <c r="E48" s="29">
        <v>0.77882465754699659</v>
      </c>
      <c r="F48" s="28">
        <v>52430.090460000058</v>
      </c>
      <c r="G48" s="29">
        <v>0.79990954632964117</v>
      </c>
      <c r="H48" s="29">
        <v>1.705062192639099E-2</v>
      </c>
      <c r="I48" s="6"/>
      <c r="J48"/>
    </row>
    <row r="49" spans="1:10" ht="20.25" x14ac:dyDescent="0.3">
      <c r="A49"/>
      <c r="B49" s="5"/>
      <c r="C49" s="17" t="s">
        <v>15</v>
      </c>
      <c r="D49" s="18">
        <v>36142.233319999999</v>
      </c>
      <c r="E49" s="19">
        <v>0.52787549451163929</v>
      </c>
      <c r="F49" s="18">
        <v>34809.839480000039</v>
      </c>
      <c r="G49" s="19">
        <v>0.53108286981686115</v>
      </c>
      <c r="H49" s="19">
        <v>3.8276356912403643E-2</v>
      </c>
      <c r="I49" s="6"/>
      <c r="J49"/>
    </row>
    <row r="50" spans="1:10" ht="20.25" x14ac:dyDescent="0.3">
      <c r="A50"/>
      <c r="B50" s="5"/>
      <c r="C50" s="17" t="s">
        <v>16</v>
      </c>
      <c r="D50" s="18">
        <v>15970.245100000004</v>
      </c>
      <c r="E50" s="19">
        <v>0.2332534615388451</v>
      </c>
      <c r="F50" s="18">
        <v>17273.369950000018</v>
      </c>
      <c r="G50" s="19">
        <v>0.26353442076988087</v>
      </c>
      <c r="H50" s="19">
        <v>-7.5441263272428977E-2</v>
      </c>
      <c r="I50" s="6"/>
      <c r="J50"/>
    </row>
    <row r="51" spans="1:10" ht="20.25" x14ac:dyDescent="0.3">
      <c r="A51"/>
      <c r="B51" s="5"/>
      <c r="C51" s="17" t="s">
        <v>17</v>
      </c>
      <c r="D51" s="18">
        <v>1211.5776900000001</v>
      </c>
      <c r="E51" s="19">
        <v>1.769570149651227E-2</v>
      </c>
      <c r="F51" s="18">
        <v>346.88103000000001</v>
      </c>
      <c r="G51" s="19">
        <v>5.2922557428991771E-3</v>
      </c>
      <c r="H51" s="19">
        <v>2.4927758661233219</v>
      </c>
      <c r="I51" s="6"/>
      <c r="J51"/>
    </row>
    <row r="52" spans="1:10" ht="20.25" x14ac:dyDescent="0.3">
      <c r="A52"/>
      <c r="B52" s="5"/>
      <c r="C52" s="27" t="s">
        <v>18</v>
      </c>
      <c r="D52" s="28">
        <v>13065.618460000002</v>
      </c>
      <c r="E52" s="29">
        <v>0.19082992864904963</v>
      </c>
      <c r="F52" s="28">
        <v>12583.781999999999</v>
      </c>
      <c r="G52" s="29">
        <v>0.19198683928288407</v>
      </c>
      <c r="H52" s="29">
        <v>3.8290273941490906E-2</v>
      </c>
      <c r="I52" s="6"/>
      <c r="J52"/>
    </row>
    <row r="53" spans="1:10" ht="20.25" x14ac:dyDescent="0.3">
      <c r="A53"/>
      <c r="B53" s="5"/>
      <c r="C53" s="14"/>
      <c r="D53" s="24"/>
      <c r="E53" s="36"/>
      <c r="F53" s="24"/>
      <c r="G53" s="36"/>
      <c r="H53" s="36"/>
      <c r="I53" s="6"/>
      <c r="J53"/>
    </row>
    <row r="54" spans="1:10" ht="21" thickBot="1" x14ac:dyDescent="0.35">
      <c r="A54"/>
      <c r="B54" s="5"/>
      <c r="C54" s="27" t="s">
        <v>19</v>
      </c>
      <c r="D54" s="28">
        <v>980.66990000000033</v>
      </c>
      <c r="E54" s="29">
        <v>1.4323177094004219E-2</v>
      </c>
      <c r="F54" s="28">
        <v>531.15160000000014</v>
      </c>
      <c r="G54" s="29">
        <v>8.1036143874748268E-3</v>
      </c>
      <c r="H54" s="29">
        <v>0.84630885042989623</v>
      </c>
      <c r="I54" s="6"/>
      <c r="J54"/>
    </row>
    <row r="55" spans="1:10" ht="20.25" x14ac:dyDescent="0.3">
      <c r="A55"/>
      <c r="B55" s="5"/>
      <c r="C55" s="42"/>
      <c r="D55" s="43"/>
      <c r="E55" s="43"/>
      <c r="F55" s="43"/>
      <c r="G55" s="44"/>
      <c r="H55" s="45" t="s">
        <v>34</v>
      </c>
      <c r="I55" s="6"/>
      <c r="J55"/>
    </row>
    <row r="56" spans="1:10" ht="20.25" x14ac:dyDescent="0.3">
      <c r="A56"/>
      <c r="B56" s="5"/>
      <c r="C56" s="27" t="s">
        <v>35</v>
      </c>
      <c r="D56" s="28">
        <v>1097</v>
      </c>
      <c r="E56" s="29">
        <v>1.6022236709949619E-2</v>
      </c>
      <c r="F56" s="28"/>
      <c r="G56" s="29"/>
      <c r="H56" s="29"/>
      <c r="I56" s="6"/>
      <c r="J56"/>
    </row>
    <row r="57" spans="1:10" ht="20.25" x14ac:dyDescent="0.3">
      <c r="A57"/>
      <c r="B57" s="5"/>
      <c r="C57" s="115" t="s">
        <v>11</v>
      </c>
      <c r="D57" s="116">
        <v>68467.344469999996</v>
      </c>
      <c r="E57" s="117">
        <v>1</v>
      </c>
      <c r="F57" s="116">
        <v>65545.024060000054</v>
      </c>
      <c r="G57" s="117">
        <v>1</v>
      </c>
      <c r="H57" s="117">
        <v>4.4584931532328738E-2</v>
      </c>
      <c r="I57" s="6"/>
      <c r="J57"/>
    </row>
    <row r="58" spans="1:10" ht="20.25" x14ac:dyDescent="0.3">
      <c r="A58"/>
      <c r="B58" s="5"/>
      <c r="C58" s="23"/>
      <c r="D58" s="24"/>
      <c r="E58" s="25"/>
      <c r="F58" s="118">
        <v>0</v>
      </c>
      <c r="G58" s="25"/>
      <c r="I58" s="6"/>
      <c r="J58"/>
    </row>
    <row r="59" spans="1:10" ht="20.25" x14ac:dyDescent="0.3">
      <c r="A59"/>
      <c r="B59" s="5"/>
      <c r="C59" s="23"/>
      <c r="D59" s="24"/>
      <c r="E59" s="25"/>
      <c r="F59" s="25"/>
      <c r="G59" s="25"/>
      <c r="I59" s="6"/>
      <c r="J59"/>
    </row>
    <row r="60" spans="1:10" ht="20.25" x14ac:dyDescent="0.3">
      <c r="A60"/>
      <c r="B60" s="5"/>
      <c r="C60" s="23" t="s">
        <v>25</v>
      </c>
      <c r="D60" s="25"/>
      <c r="E60" s="25"/>
      <c r="F60" s="25"/>
      <c r="G60" s="25"/>
      <c r="H60" s="26"/>
      <c r="I60" s="6"/>
      <c r="J60"/>
    </row>
    <row r="61" spans="1:10" ht="20.25" x14ac:dyDescent="0.3">
      <c r="A61"/>
      <c r="B61" s="5"/>
      <c r="C61" s="9" t="s">
        <v>1</v>
      </c>
      <c r="D61" s="25"/>
      <c r="E61" s="25"/>
      <c r="F61" s="25"/>
      <c r="G61" s="25"/>
      <c r="H61" s="26"/>
      <c r="I61" s="6"/>
      <c r="J61"/>
    </row>
    <row r="62" spans="1:10" ht="40.5" x14ac:dyDescent="0.3">
      <c r="A62"/>
      <c r="B62" s="5"/>
      <c r="C62" s="112" t="s">
        <v>13</v>
      </c>
      <c r="D62" s="113" t="s">
        <v>32</v>
      </c>
      <c r="E62" s="112" t="s">
        <v>4</v>
      </c>
      <c r="F62" s="113" t="s">
        <v>33</v>
      </c>
      <c r="G62" s="112" t="s">
        <v>4</v>
      </c>
      <c r="H62" s="114" t="s">
        <v>6</v>
      </c>
      <c r="I62" s="6"/>
      <c r="J62"/>
    </row>
    <row r="63" spans="1:10" ht="20.25" x14ac:dyDescent="0.3">
      <c r="A63"/>
      <c r="B63" s="5"/>
      <c r="C63" s="14"/>
      <c r="D63" s="15"/>
      <c r="E63" s="16"/>
      <c r="F63" s="15"/>
      <c r="G63" s="16"/>
      <c r="H63" s="26"/>
      <c r="I63" s="6"/>
      <c r="J63"/>
    </row>
    <row r="64" spans="1:10" ht="20.25" x14ac:dyDescent="0.3">
      <c r="A64"/>
      <c r="B64" s="5"/>
      <c r="C64" s="27" t="s">
        <v>14</v>
      </c>
      <c r="D64" s="28">
        <v>59040.425310000159</v>
      </c>
      <c r="E64" s="29">
        <v>0.87149402499786199</v>
      </c>
      <c r="F64" s="28">
        <v>57044.24512</v>
      </c>
      <c r="G64" s="29">
        <v>0.87030626575839976</v>
      </c>
      <c r="H64" s="29">
        <v>3.4993542044441717E-2</v>
      </c>
      <c r="I64" s="6"/>
      <c r="J64"/>
    </row>
    <row r="65" spans="1:10" ht="20.25" x14ac:dyDescent="0.3">
      <c r="A65"/>
      <c r="B65" s="5"/>
      <c r="C65" s="17" t="s">
        <v>15</v>
      </c>
      <c r="D65" s="18">
        <v>38658.464110000103</v>
      </c>
      <c r="E65" s="19">
        <v>0.57063648018390756</v>
      </c>
      <c r="F65" s="18">
        <v>36314.040920000007</v>
      </c>
      <c r="G65" s="19">
        <v>0.55403200237287897</v>
      </c>
      <c r="H65" s="19">
        <v>6.4559689051539887E-2</v>
      </c>
      <c r="I65" s="6"/>
      <c r="J65"/>
    </row>
    <row r="66" spans="1:10" ht="20.25" x14ac:dyDescent="0.3">
      <c r="A66"/>
      <c r="B66" s="5"/>
      <c r="C66" s="17" t="s">
        <v>16</v>
      </c>
      <c r="D66" s="18">
        <v>18157.967540000052</v>
      </c>
      <c r="E66" s="19">
        <v>0.2680292381724228</v>
      </c>
      <c r="F66" s="18">
        <v>19357.925719999992</v>
      </c>
      <c r="G66" s="19">
        <v>0.29533783838774857</v>
      </c>
      <c r="H66" s="19">
        <v>-6.1987952498452924E-2</v>
      </c>
      <c r="I66" s="6"/>
      <c r="J66"/>
    </row>
    <row r="67" spans="1:10" ht="20.25" x14ac:dyDescent="0.3">
      <c r="A67"/>
      <c r="B67" s="34"/>
      <c r="C67" s="17" t="s">
        <v>17</v>
      </c>
      <c r="D67" s="18">
        <v>2223.9936599999996</v>
      </c>
      <c r="E67" s="19">
        <v>3.2828306641531559E-2</v>
      </c>
      <c r="F67" s="18">
        <v>1372.2784799999999</v>
      </c>
      <c r="G67" s="19">
        <v>2.09364249977722E-2</v>
      </c>
      <c r="H67" s="19">
        <v>0.62065768166822799</v>
      </c>
      <c r="I67" s="6"/>
      <c r="J67"/>
    </row>
    <row r="68" spans="1:10" ht="20.25" x14ac:dyDescent="0.3">
      <c r="A68"/>
      <c r="B68" s="34"/>
      <c r="C68" s="27" t="s">
        <v>18</v>
      </c>
      <c r="D68" s="28">
        <v>5619.3429400000014</v>
      </c>
      <c r="E68" s="29">
        <v>8.294696000088668E-2</v>
      </c>
      <c r="F68" s="28">
        <v>5565.0322399999986</v>
      </c>
      <c r="G68" s="29">
        <v>8.4903962133796779E-2</v>
      </c>
      <c r="H68" s="29">
        <v>9.7592785913496773E-3</v>
      </c>
      <c r="I68" s="6"/>
      <c r="J68"/>
    </row>
    <row r="69" spans="1:10" ht="20.25" x14ac:dyDescent="0.3">
      <c r="A69"/>
      <c r="B69" s="5"/>
      <c r="C69" s="14"/>
      <c r="D69" s="24"/>
      <c r="E69" s="36"/>
      <c r="F69" s="24"/>
      <c r="G69" s="36"/>
      <c r="H69" s="36"/>
      <c r="I69" s="6"/>
      <c r="J69"/>
    </row>
    <row r="70" spans="1:10" ht="20.25" x14ac:dyDescent="0.3">
      <c r="A70"/>
      <c r="B70" s="34"/>
      <c r="C70" s="27" t="s">
        <v>19</v>
      </c>
      <c r="D70" s="28">
        <v>3086.4510199999982</v>
      </c>
      <c r="E70" s="29">
        <v>4.5559015001251313E-2</v>
      </c>
      <c r="F70" s="28">
        <v>2935.7466899999995</v>
      </c>
      <c r="G70" s="29">
        <v>4.4789772107803501E-2</v>
      </c>
      <c r="H70" s="29">
        <v>5.133424164739455E-2</v>
      </c>
      <c r="I70" s="6"/>
      <c r="J70"/>
    </row>
    <row r="71" spans="1:10" ht="20.25" x14ac:dyDescent="0.3">
      <c r="A71"/>
      <c r="B71" s="5"/>
      <c r="C71"/>
      <c r="D71" s="31"/>
      <c r="E71" s="39"/>
      <c r="F71" s="31"/>
      <c r="G71" s="39"/>
      <c r="H71" s="39"/>
      <c r="I71" s="6"/>
      <c r="J71"/>
    </row>
    <row r="72" spans="1:10" ht="20.25" x14ac:dyDescent="0.3">
      <c r="A72"/>
      <c r="B72" s="34"/>
      <c r="C72" s="27" t="s">
        <v>30</v>
      </c>
      <c r="D72" s="28"/>
      <c r="E72" s="29"/>
      <c r="F72" s="28"/>
      <c r="G72" s="29"/>
      <c r="H72" s="29"/>
      <c r="I72" s="6"/>
      <c r="J72"/>
    </row>
    <row r="73" spans="1:10" ht="20.25" x14ac:dyDescent="0.3">
      <c r="A73"/>
      <c r="B73" s="5"/>
      <c r="C73" s="14"/>
      <c r="D73" s="15"/>
      <c r="E73" s="16"/>
      <c r="F73" s="15"/>
      <c r="G73" s="16"/>
      <c r="H73" s="26"/>
      <c r="I73" s="6"/>
      <c r="J73"/>
    </row>
    <row r="74" spans="1:10" ht="20.25" x14ac:dyDescent="0.3">
      <c r="A74"/>
      <c r="B74" s="5"/>
      <c r="C74" s="115" t="s">
        <v>22</v>
      </c>
      <c r="D74" s="116">
        <v>67746.219270000161</v>
      </c>
      <c r="E74" s="117">
        <v>1</v>
      </c>
      <c r="F74" s="116">
        <v>65545.024049999993</v>
      </c>
      <c r="G74" s="117">
        <v>1</v>
      </c>
      <c r="H74" s="117">
        <v>3.3582949307044599E-2</v>
      </c>
      <c r="I74" s="6"/>
      <c r="J74"/>
    </row>
    <row r="75" spans="1:10" ht="20.25" x14ac:dyDescent="0.3">
      <c r="A75"/>
      <c r="B75" s="5"/>
      <c r="C75" s="115" t="s">
        <v>23</v>
      </c>
      <c r="D75" s="116">
        <v>721.12519999983488</v>
      </c>
      <c r="E75" s="117"/>
      <c r="F75" s="116">
        <v>1.0000061593018472E-5</v>
      </c>
      <c r="G75" s="117"/>
      <c r="H75" s="117">
        <v>72112074.839941561</v>
      </c>
      <c r="I75" s="6"/>
      <c r="J75"/>
    </row>
    <row r="76" spans="1:10" x14ac:dyDescent="0.25">
      <c r="A76"/>
      <c r="B76" s="5"/>
      <c r="C76" s="56"/>
      <c r="D76" s="26"/>
      <c r="E76" s="58"/>
      <c r="F76" s="26"/>
      <c r="G76" s="26"/>
      <c r="H76" s="26"/>
      <c r="I76" s="6"/>
      <c r="J76"/>
    </row>
    <row r="77" spans="1:10" ht="15.75" thickBot="1" x14ac:dyDescent="0.3">
      <c r="A77"/>
      <c r="B77" s="59"/>
      <c r="C77" s="60"/>
      <c r="D77" s="60"/>
      <c r="E77" s="60"/>
      <c r="F77" s="60"/>
      <c r="G77" s="60"/>
      <c r="H77" s="60"/>
      <c r="I77" s="62"/>
      <c r="J77"/>
    </row>
    <row r="78" spans="1:10" x14ac:dyDescent="0.25">
      <c r="A78"/>
      <c r="C78"/>
      <c r="D78" s="119"/>
      <c r="E78"/>
      <c r="F78"/>
      <c r="G78"/>
      <c r="H78"/>
      <c r="I78"/>
      <c r="J78"/>
    </row>
    <row r="79" spans="1:10" ht="20.25" x14ac:dyDescent="0.25">
      <c r="A79"/>
      <c r="C79" s="134"/>
      <c r="D79" s="134"/>
      <c r="E79" s="134"/>
      <c r="F79" s="134"/>
      <c r="G79" s="134"/>
      <c r="H79" s="134"/>
      <c r="I79" s="134"/>
      <c r="J79"/>
    </row>
  </sheetData>
  <mergeCells count="2">
    <mergeCell ref="B39:H39"/>
    <mergeCell ref="C79:I79"/>
  </mergeCells>
  <hyperlinks>
    <hyperlink ref="A1" location="Indice!A1" display="Inicio" xr:uid="{79A58877-9BB8-4F2C-AE84-085F2ECB7C7C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4C724-00A3-409F-9990-F0E9A56B113B}">
  <sheetPr>
    <pageSetUpPr autoPageBreaks="0"/>
  </sheetPr>
  <dimension ref="B1:N74"/>
  <sheetViews>
    <sheetView showGridLines="0" tabSelected="1" topLeftCell="A65" zoomScale="75" zoomScaleNormal="75" workbookViewId="0">
      <selection activeCell="C77" sqref="C77"/>
    </sheetView>
  </sheetViews>
  <sheetFormatPr baseColWidth="10" defaultColWidth="17" defaultRowHeight="23.25" x14ac:dyDescent="0.35"/>
  <cols>
    <col min="1" max="1" width="3.28515625" customWidth="1"/>
    <col min="2" max="2" width="8.7109375" customWidth="1"/>
    <col min="3" max="3" width="77.28515625" customWidth="1"/>
    <col min="6" max="6" width="22.28515625" customWidth="1"/>
    <col min="8" max="8" width="23.7109375" customWidth="1"/>
    <col min="9" max="9" width="7.85546875" customWidth="1"/>
    <col min="10" max="10" width="23.7109375" customWidth="1"/>
    <col min="11" max="11" width="7.28515625" style="135" customWidth="1"/>
    <col min="12" max="12" width="20.28515625" customWidth="1"/>
    <col min="13" max="13" width="20.140625" customWidth="1"/>
  </cols>
  <sheetData>
    <row r="1" spans="2:14" x14ac:dyDescent="0.35">
      <c r="B1" t="s">
        <v>31</v>
      </c>
    </row>
    <row r="2" spans="2:14" x14ac:dyDescent="0.35">
      <c r="B2" s="121"/>
      <c r="C2" s="121"/>
    </row>
    <row r="3" spans="2:14" ht="24" thickBot="1" x14ac:dyDescent="0.4">
      <c r="B3" s="121"/>
      <c r="C3" s="121"/>
    </row>
    <row r="4" spans="2:14" x14ac:dyDescent="0.35">
      <c r="B4" s="2"/>
      <c r="C4" s="3"/>
      <c r="D4" s="3"/>
      <c r="E4" s="3"/>
      <c r="F4" s="3"/>
      <c r="G4" s="3"/>
      <c r="H4" s="3"/>
      <c r="I4" s="4"/>
      <c r="J4" s="136"/>
      <c r="K4" s="160"/>
      <c r="L4" s="161"/>
      <c r="M4" s="161"/>
      <c r="N4" s="161"/>
    </row>
    <row r="5" spans="2:14" x14ac:dyDescent="0.35">
      <c r="B5" s="5"/>
      <c r="C5" s="136"/>
      <c r="D5" s="136"/>
      <c r="E5" s="136"/>
      <c r="F5" s="136"/>
      <c r="G5" s="136"/>
      <c r="H5" s="136"/>
      <c r="I5" s="6"/>
      <c r="J5" s="136"/>
      <c r="K5" s="160"/>
      <c r="L5" s="161"/>
      <c r="M5" s="161"/>
      <c r="N5" s="161"/>
    </row>
    <row r="6" spans="2:14" ht="29.25" customHeight="1" x14ac:dyDescent="0.35">
      <c r="B6" s="5"/>
      <c r="C6" s="183" t="s">
        <v>42</v>
      </c>
      <c r="D6" s="136"/>
      <c r="E6" s="136"/>
      <c r="F6" s="136"/>
      <c r="G6" s="136"/>
      <c r="H6" s="136"/>
      <c r="I6" s="152"/>
      <c r="J6" s="151"/>
      <c r="K6" s="160"/>
      <c r="L6" s="161"/>
      <c r="M6" s="161"/>
      <c r="N6" s="161"/>
    </row>
    <row r="7" spans="2:14" x14ac:dyDescent="0.35">
      <c r="B7" s="5"/>
      <c r="C7" s="167" t="s">
        <v>1</v>
      </c>
      <c r="D7" s="137"/>
      <c r="E7" s="137"/>
      <c r="F7" s="137"/>
      <c r="G7" s="137"/>
      <c r="H7" s="136"/>
      <c r="I7" s="152"/>
      <c r="J7" s="151"/>
      <c r="K7" s="160"/>
      <c r="L7" s="161"/>
      <c r="M7" s="161"/>
      <c r="N7" s="161"/>
    </row>
    <row r="8" spans="2:14" ht="41.25" x14ac:dyDescent="0.35">
      <c r="B8" s="5"/>
      <c r="C8" s="139" t="s">
        <v>43</v>
      </c>
      <c r="D8" s="138" t="s">
        <v>37</v>
      </c>
      <c r="E8" s="139" t="s">
        <v>4</v>
      </c>
      <c r="F8" s="175" t="s">
        <v>38</v>
      </c>
      <c r="G8" s="176" t="s">
        <v>4</v>
      </c>
      <c r="H8" s="184" t="s">
        <v>6</v>
      </c>
      <c r="I8" s="152"/>
      <c r="J8" s="151"/>
      <c r="K8" s="160"/>
      <c r="L8" s="160"/>
      <c r="M8" s="160"/>
      <c r="N8" s="161"/>
    </row>
    <row r="9" spans="2:14" x14ac:dyDescent="0.35">
      <c r="B9" s="5"/>
      <c r="C9" s="169" t="s">
        <v>44</v>
      </c>
      <c r="D9" s="142">
        <v>16604.145719999997</v>
      </c>
      <c r="E9" s="19">
        <f>+D9/$D$16</f>
        <v>0.26315572205873305</v>
      </c>
      <c r="F9" s="142">
        <v>16526.717710000001</v>
      </c>
      <c r="G9" s="19">
        <f>+F9/$F$16</f>
        <v>0.24340284948590601</v>
      </c>
      <c r="H9" s="19">
        <f>IFERROR((+D9-F9)/$F9,"")</f>
        <v>4.6850204232111855E-3</v>
      </c>
      <c r="I9" s="152"/>
      <c r="J9" s="153"/>
      <c r="K9" s="162"/>
      <c r="L9" s="160"/>
      <c r="M9" s="160"/>
      <c r="N9" s="161"/>
    </row>
    <row r="10" spans="2:14" x14ac:dyDescent="0.35">
      <c r="B10" s="5"/>
      <c r="C10" s="185" t="s">
        <v>7</v>
      </c>
      <c r="D10" s="143">
        <v>12717.087629999998</v>
      </c>
      <c r="E10" s="36">
        <f t="shared" ref="E10:E14" si="0">+D10/$D$16</f>
        <v>0.20155053046335419</v>
      </c>
      <c r="F10" s="143">
        <v>13144.98</v>
      </c>
      <c r="G10" s="19">
        <f t="shared" ref="G10:G14" si="1">+F10/$F$16</f>
        <v>0.19359715852708448</v>
      </c>
      <c r="H10" s="36">
        <f t="shared" ref="H10:H37" si="2">IFERROR((+D10-F10)/$F10,"")</f>
        <v>-3.255177033361796E-2</v>
      </c>
      <c r="I10" s="152"/>
      <c r="J10" s="155"/>
      <c r="K10" s="163"/>
      <c r="L10" s="164"/>
      <c r="M10" s="164"/>
      <c r="N10" s="165"/>
    </row>
    <row r="11" spans="2:14" x14ac:dyDescent="0.35">
      <c r="B11" s="5"/>
      <c r="C11" s="185" t="s">
        <v>8</v>
      </c>
      <c r="D11" s="143">
        <v>2243.80044</v>
      </c>
      <c r="E11" s="36">
        <f t="shared" si="0"/>
        <v>3.5561535950185755E-2</v>
      </c>
      <c r="F11" s="143">
        <v>1220.5270800000001</v>
      </c>
      <c r="G11" s="19">
        <f t="shared" si="1"/>
        <v>1.7975727204861441E-2</v>
      </c>
      <c r="H11" s="36">
        <f t="shared" si="2"/>
        <v>0.83838644530525275</v>
      </c>
      <c r="I11" s="152"/>
      <c r="J11" s="155"/>
      <c r="K11" s="163"/>
      <c r="L11" s="164"/>
      <c r="M11" s="164"/>
      <c r="N11" s="161"/>
    </row>
    <row r="12" spans="2:14" x14ac:dyDescent="0.35">
      <c r="B12" s="5"/>
      <c r="C12" s="185" t="s">
        <v>45</v>
      </c>
      <c r="D12" s="143">
        <v>1643.2576500000002</v>
      </c>
      <c r="E12" s="36">
        <f t="shared" si="0"/>
        <v>2.6043655645193106E-2</v>
      </c>
      <c r="F12" s="143">
        <v>2161.2106300000005</v>
      </c>
      <c r="G12" s="19">
        <f t="shared" si="1"/>
        <v>3.1829963753960085E-2</v>
      </c>
      <c r="H12" s="36">
        <f t="shared" si="2"/>
        <v>-0.23965872312963782</v>
      </c>
      <c r="I12" s="152"/>
      <c r="J12" s="155"/>
      <c r="K12" s="163"/>
      <c r="L12" s="164"/>
      <c r="M12" s="164"/>
      <c r="N12" s="161"/>
    </row>
    <row r="13" spans="2:14" x14ac:dyDescent="0.35">
      <c r="B13" s="5"/>
      <c r="C13" s="169" t="s">
        <v>46</v>
      </c>
      <c r="D13" s="142">
        <v>46463.719440000001</v>
      </c>
      <c r="E13" s="19">
        <f t="shared" si="0"/>
        <v>0.73639402140633547</v>
      </c>
      <c r="F13" s="142">
        <v>51371.902806999999</v>
      </c>
      <c r="G13" s="19">
        <f t="shared" si="1"/>
        <v>0.75659715051409393</v>
      </c>
      <c r="H13" s="19">
        <f t="shared" si="2"/>
        <v>-9.5542175757819175E-2</v>
      </c>
      <c r="I13" s="152"/>
      <c r="J13" s="155"/>
      <c r="K13" s="163"/>
      <c r="L13" s="164"/>
      <c r="M13" s="164"/>
      <c r="N13" s="161"/>
    </row>
    <row r="14" spans="2:14" x14ac:dyDescent="0.35">
      <c r="B14" s="5"/>
      <c r="C14" s="169" t="s">
        <v>10</v>
      </c>
      <c r="D14" s="142">
        <v>28.409509999999997</v>
      </c>
      <c r="E14" s="19">
        <f t="shared" si="0"/>
        <v>4.5025653493149402E-4</v>
      </c>
      <c r="F14" s="142">
        <v>0</v>
      </c>
      <c r="G14" s="19">
        <f t="shared" si="1"/>
        <v>0</v>
      </c>
      <c r="H14" s="19" t="str">
        <f t="shared" si="2"/>
        <v/>
      </c>
      <c r="I14" s="152"/>
      <c r="J14" s="155"/>
      <c r="K14" s="163"/>
      <c r="L14" s="164"/>
      <c r="M14" s="164"/>
      <c r="N14" s="161"/>
    </row>
    <row r="15" spans="2:14" x14ac:dyDescent="0.35">
      <c r="B15" s="5"/>
      <c r="C15" s="169"/>
      <c r="D15" s="142"/>
      <c r="E15" s="19"/>
      <c r="F15" s="142"/>
      <c r="G15" s="19"/>
      <c r="H15" s="19"/>
      <c r="I15" s="152"/>
      <c r="J15" s="155"/>
      <c r="K15" s="163"/>
      <c r="L15" s="164"/>
      <c r="M15" s="164"/>
      <c r="N15" s="161"/>
    </row>
    <row r="16" spans="2:14" x14ac:dyDescent="0.35">
      <c r="B16" s="5"/>
      <c r="C16" s="173" t="s">
        <v>11</v>
      </c>
      <c r="D16" s="144">
        <f>+D9+D13+D14</f>
        <v>63096.274669999999</v>
      </c>
      <c r="E16" s="117">
        <v>1</v>
      </c>
      <c r="F16" s="178">
        <f>+F9+F13+F14</f>
        <v>67898.620517000003</v>
      </c>
      <c r="G16" s="158">
        <v>1</v>
      </c>
      <c r="H16" s="159">
        <f t="shared" si="2"/>
        <v>-7.0728179901646523E-2</v>
      </c>
      <c r="I16" s="152"/>
      <c r="J16" s="155"/>
      <c r="K16" s="163"/>
      <c r="L16" s="164"/>
      <c r="M16" s="164"/>
      <c r="N16" s="161"/>
    </row>
    <row r="17" spans="2:14" ht="16.5" customHeight="1" x14ac:dyDescent="0.35">
      <c r="B17" s="5"/>
      <c r="C17" s="166"/>
      <c r="D17" s="143"/>
      <c r="E17" s="145"/>
      <c r="F17" s="143"/>
      <c r="G17" s="145"/>
      <c r="H17" s="136" t="str">
        <f t="shared" si="2"/>
        <v/>
      </c>
      <c r="I17" s="152"/>
      <c r="J17" s="156"/>
      <c r="K17" s="163"/>
      <c r="L17" s="164"/>
      <c r="M17" s="164"/>
      <c r="N17" s="161"/>
    </row>
    <row r="18" spans="2:14" ht="16.5" customHeight="1" x14ac:dyDescent="0.35">
      <c r="B18" s="5"/>
      <c r="C18" s="166"/>
      <c r="D18" s="143"/>
      <c r="E18" s="145"/>
      <c r="F18" s="143"/>
      <c r="G18" s="145"/>
      <c r="H18" s="136"/>
      <c r="I18" s="152"/>
      <c r="J18" s="156"/>
      <c r="K18" s="163"/>
      <c r="L18" s="164"/>
      <c r="M18" s="164"/>
      <c r="N18" s="161"/>
    </row>
    <row r="19" spans="2:14" ht="16.5" customHeight="1" x14ac:dyDescent="0.35">
      <c r="B19" s="149"/>
      <c r="C19" s="161"/>
      <c r="D19" s="161"/>
      <c r="E19" s="161"/>
      <c r="F19" s="161"/>
      <c r="G19" s="161"/>
      <c r="H19" s="161"/>
      <c r="I19" s="188"/>
      <c r="J19" s="155"/>
      <c r="K19" s="163"/>
      <c r="L19" s="164"/>
      <c r="M19" s="164"/>
      <c r="N19" s="161"/>
    </row>
    <row r="20" spans="2:14" ht="30" customHeight="1" x14ac:dyDescent="0.3">
      <c r="B20" s="149"/>
      <c r="C20" s="166" t="s">
        <v>47</v>
      </c>
      <c r="D20" s="145"/>
      <c r="E20" s="145"/>
      <c r="F20" s="145"/>
      <c r="G20" s="145"/>
      <c r="H20" s="146" t="str">
        <f>IFERROR((+D20-F20)/$F20,"")</f>
        <v/>
      </c>
      <c r="I20" s="152"/>
      <c r="K20"/>
    </row>
    <row r="21" spans="2:14" ht="20.25" x14ac:dyDescent="0.3">
      <c r="B21" s="149"/>
      <c r="C21" s="167" t="s">
        <v>1</v>
      </c>
      <c r="D21" s="145"/>
      <c r="E21" s="145"/>
      <c r="F21" s="145"/>
      <c r="G21" s="145"/>
      <c r="H21" s="146" t="str">
        <f>IFERROR((+D21-F21)/$F21,"")</f>
        <v/>
      </c>
      <c r="I21" s="188"/>
      <c r="K21"/>
    </row>
    <row r="22" spans="2:14" ht="40.5" x14ac:dyDescent="0.3">
      <c r="B22" s="149"/>
      <c r="C22" s="139" t="s">
        <v>13</v>
      </c>
      <c r="D22" s="138" t="s">
        <v>37</v>
      </c>
      <c r="E22" s="139" t="s">
        <v>4</v>
      </c>
      <c r="F22" s="175" t="s">
        <v>38</v>
      </c>
      <c r="G22" s="176" t="s">
        <v>4</v>
      </c>
      <c r="H22" s="184" t="str">
        <f>IFERROR((+D22-F22)/$F22,"")</f>
        <v/>
      </c>
      <c r="I22" s="188"/>
      <c r="K22"/>
    </row>
    <row r="23" spans="2:14" ht="20.25" x14ac:dyDescent="0.3">
      <c r="B23" s="149"/>
      <c r="C23" s="170"/>
      <c r="D23" s="147"/>
      <c r="E23" s="148"/>
      <c r="F23" s="147"/>
      <c r="G23" s="148"/>
      <c r="H23" s="146" t="str">
        <f>IFERROR((+D23-F23)/$F23,"")</f>
        <v/>
      </c>
      <c r="I23" s="188"/>
      <c r="K23"/>
    </row>
    <row r="24" spans="2:14" ht="20.25" x14ac:dyDescent="0.3">
      <c r="B24" s="149"/>
      <c r="C24" s="173" t="s">
        <v>14</v>
      </c>
      <c r="D24" s="144">
        <f>SUM(D25:D27)</f>
        <v>54568.160130000018</v>
      </c>
      <c r="E24" s="117">
        <f>D24/$D$32</f>
        <v>0.84016323152928618</v>
      </c>
      <c r="F24" s="141">
        <f>SUM(F25:F27)</f>
        <v>58527.18492600006</v>
      </c>
      <c r="G24" s="29">
        <f>+F24/$F$32</f>
        <v>0.86197899869477268</v>
      </c>
      <c r="H24" s="159">
        <f>IFERROR((+D24-F24)/$F24,"")</f>
        <v>-6.7644203304937839E-2</v>
      </c>
      <c r="I24" s="188"/>
      <c r="K24"/>
    </row>
    <row r="25" spans="2:14" ht="20.25" x14ac:dyDescent="0.3">
      <c r="B25" s="149"/>
      <c r="C25" s="169" t="s">
        <v>15</v>
      </c>
      <c r="D25" s="142">
        <v>34027.719650000079</v>
      </c>
      <c r="E25" s="19">
        <f>D25/$D$32</f>
        <v>0.52391062543813582</v>
      </c>
      <c r="F25" s="154">
        <v>36895.267338000071</v>
      </c>
      <c r="G25" s="155">
        <f t="shared" ref="G25:G27" si="3">+F25/$F$32</f>
        <v>0.54338758368091511</v>
      </c>
      <c r="H25" s="19">
        <f>IFERROR((+D25-F25)/$F25,"")</f>
        <v>-7.7721287712328807E-2</v>
      </c>
      <c r="I25" s="188"/>
      <c r="K25"/>
    </row>
    <row r="26" spans="2:14" ht="20.25" x14ac:dyDescent="0.3">
      <c r="B26" s="149"/>
      <c r="C26" s="169" t="s">
        <v>16</v>
      </c>
      <c r="D26" s="150">
        <v>19175.704009999939</v>
      </c>
      <c r="E26" s="19">
        <f>D26/$D$32</f>
        <v>0.29524032713416382</v>
      </c>
      <c r="F26" s="157">
        <v>20252.009407999994</v>
      </c>
      <c r="G26" s="155">
        <f t="shared" si="3"/>
        <v>0.29826834851422962</v>
      </c>
      <c r="H26" s="19">
        <f>IFERROR((+D26-F26)/$F26,"")</f>
        <v>-5.3145610211641041E-2</v>
      </c>
      <c r="I26" s="188"/>
      <c r="K26"/>
    </row>
    <row r="27" spans="2:14" ht="20.25" x14ac:dyDescent="0.3">
      <c r="B27" s="149"/>
      <c r="C27" s="169" t="s">
        <v>40</v>
      </c>
      <c r="D27" s="142">
        <v>1364.7364700000007</v>
      </c>
      <c r="E27" s="19">
        <f>D27/$D$32</f>
        <v>2.1012278956986541E-2</v>
      </c>
      <c r="F27" s="154">
        <v>1379.9081799999999</v>
      </c>
      <c r="G27" s="155">
        <f t="shared" si="3"/>
        <v>2.0323066499628024E-2</v>
      </c>
      <c r="H27" s="19">
        <f>IFERROR((+D27-F27)/$F27,"")</f>
        <v>-1.0994724301148187E-2</v>
      </c>
      <c r="I27" s="188"/>
      <c r="K27"/>
    </row>
    <row r="28" spans="2:14" ht="20.25" x14ac:dyDescent="0.3">
      <c r="B28" s="149"/>
      <c r="C28" s="173" t="s">
        <v>18</v>
      </c>
      <c r="D28" s="144">
        <v>5678.3723599999994</v>
      </c>
      <c r="E28" s="117">
        <f>D28/$D$32</f>
        <v>8.7427533939912913E-2</v>
      </c>
      <c r="F28" s="177">
        <v>5790.8955699999988</v>
      </c>
      <c r="G28" s="29">
        <f>+F28/$F$32</f>
        <v>8.528738177456946E-2</v>
      </c>
      <c r="H28" s="159">
        <f>IFERROR((+D28-F28)/$F28,"")</f>
        <v>-1.9431054944753459E-2</v>
      </c>
      <c r="I28" s="188"/>
      <c r="K28"/>
    </row>
    <row r="29" spans="2:14" ht="20.25" x14ac:dyDescent="0.3">
      <c r="B29" s="149"/>
      <c r="C29" s="170"/>
      <c r="D29" s="143"/>
      <c r="E29" s="36"/>
      <c r="F29" s="143"/>
      <c r="G29" s="36"/>
      <c r="H29" s="36" t="str">
        <f>IFERROR((+D29-F29)/$F29,"")</f>
        <v/>
      </c>
      <c r="I29" s="188"/>
      <c r="K29"/>
    </row>
    <row r="30" spans="2:14" ht="20.25" x14ac:dyDescent="0.3">
      <c r="B30" s="149"/>
      <c r="C30" s="173" t="s">
        <v>19</v>
      </c>
      <c r="D30" s="144">
        <v>4702.941710000001</v>
      </c>
      <c r="E30" s="117">
        <f>D30/$D$32</f>
        <v>7.2409234530800864E-2</v>
      </c>
      <c r="F30" s="177">
        <v>3580.5400210000012</v>
      </c>
      <c r="G30" s="37">
        <f>+F30/$F$32</f>
        <v>5.273361953065786E-2</v>
      </c>
      <c r="H30" s="159">
        <f>IFERROR((+D30-F30)/$F30,"")</f>
        <v>0.3134727394239617</v>
      </c>
      <c r="I30" s="188"/>
      <c r="K30"/>
    </row>
    <row r="31" spans="2:14" ht="20.25" x14ac:dyDescent="0.3">
      <c r="B31" s="149"/>
      <c r="C31" s="186"/>
      <c r="D31" s="150"/>
      <c r="E31" s="39"/>
      <c r="F31" s="150"/>
      <c r="G31" s="39"/>
      <c r="H31" s="39" t="str">
        <f>IFERROR((+D31-F31)/$F31,"")</f>
        <v/>
      </c>
      <c r="I31" s="188"/>
      <c r="K31"/>
    </row>
    <row r="32" spans="2:14" ht="20.25" x14ac:dyDescent="0.3">
      <c r="B32" s="149"/>
      <c r="C32" s="173" t="s">
        <v>20</v>
      </c>
      <c r="D32" s="144">
        <f>+D24+D28+D30</f>
        <v>64949.474200000019</v>
      </c>
      <c r="E32" s="117">
        <f>D32/$D$32</f>
        <v>1</v>
      </c>
      <c r="F32" s="178">
        <f>+F24+F28+F30</f>
        <v>67898.620517000061</v>
      </c>
      <c r="G32" s="158">
        <f>+G24+G28+G30</f>
        <v>1</v>
      </c>
      <c r="H32" s="159">
        <f>IFERROR((+D32-F32)/$F32,"")</f>
        <v>-4.3434554259635542E-2</v>
      </c>
      <c r="I32" s="188"/>
      <c r="K32"/>
    </row>
    <row r="33" spans="2:13" ht="20.25" x14ac:dyDescent="0.3">
      <c r="B33" s="149"/>
      <c r="C33" s="136"/>
      <c r="D33" s="179"/>
      <c r="E33" s="41"/>
      <c r="F33" s="136"/>
      <c r="G33" s="41"/>
      <c r="H33" s="41" t="str">
        <f>IFERROR((+D33-F33)/$F33,"")</f>
        <v/>
      </c>
      <c r="I33" s="188"/>
      <c r="K33"/>
    </row>
    <row r="34" spans="2:13" ht="20.25" hidden="1" x14ac:dyDescent="0.3">
      <c r="B34" s="149"/>
      <c r="C34" s="173" t="s">
        <v>21</v>
      </c>
      <c r="D34" s="144">
        <v>0</v>
      </c>
      <c r="E34" s="117"/>
      <c r="F34" s="144">
        <v>0</v>
      </c>
      <c r="G34" s="117"/>
      <c r="H34" s="117" t="str">
        <f>IFERROR((+D34-F34)/$F34,"")</f>
        <v/>
      </c>
      <c r="I34" s="188"/>
      <c r="K34"/>
    </row>
    <row r="35" spans="2:13" ht="20.25" hidden="1" x14ac:dyDescent="0.3">
      <c r="B35" s="149"/>
      <c r="C35" s="173"/>
      <c r="D35" s="144"/>
      <c r="E35" s="117"/>
      <c r="F35" s="144"/>
      <c r="G35" s="117"/>
      <c r="H35" s="117"/>
      <c r="I35" s="188"/>
      <c r="K35"/>
    </row>
    <row r="36" spans="2:13" ht="20.25" hidden="1" x14ac:dyDescent="0.3">
      <c r="B36" s="149"/>
      <c r="C36" s="173" t="s">
        <v>22</v>
      </c>
      <c r="D36" s="144">
        <f>+D35+D32+D34</f>
        <v>64949.474200000019</v>
      </c>
      <c r="E36" s="117"/>
      <c r="F36" s="144">
        <f>+F32+F34</f>
        <v>67898.620517000061</v>
      </c>
      <c r="G36" s="117">
        <f>+G32+G34</f>
        <v>1</v>
      </c>
      <c r="H36" s="117">
        <f t="shared" si="2"/>
        <v>-4.3434554259635542E-2</v>
      </c>
      <c r="I36" s="188"/>
      <c r="K36"/>
    </row>
    <row r="37" spans="2:13" ht="20.25" x14ac:dyDescent="0.3">
      <c r="B37" s="149"/>
      <c r="C37" s="173" t="s">
        <v>23</v>
      </c>
      <c r="D37" s="144">
        <f>+D16-D36</f>
        <v>-1853.1995300000199</v>
      </c>
      <c r="E37" s="117"/>
      <c r="F37" s="178">
        <f>+F16-F36</f>
        <v>0</v>
      </c>
      <c r="G37" s="158"/>
      <c r="H37" s="159" t="str">
        <f t="shared" si="2"/>
        <v/>
      </c>
      <c r="I37" s="188"/>
      <c r="K37"/>
    </row>
    <row r="38" spans="2:13" ht="15" x14ac:dyDescent="0.25">
      <c r="B38" s="149"/>
      <c r="C38" s="161"/>
      <c r="D38" s="161"/>
      <c r="E38" s="161"/>
      <c r="F38" s="161"/>
      <c r="G38" s="161"/>
      <c r="H38" s="161"/>
      <c r="I38" s="188"/>
      <c r="K38"/>
    </row>
    <row r="39" spans="2:13" ht="15.75" thickBot="1" x14ac:dyDescent="0.3">
      <c r="B39" s="180"/>
      <c r="C39" s="181"/>
      <c r="D39" s="181"/>
      <c r="E39" s="181"/>
      <c r="F39" s="181"/>
      <c r="G39" s="181"/>
      <c r="H39" s="181"/>
      <c r="I39" s="182"/>
      <c r="J39" s="161"/>
      <c r="K39" s="161"/>
      <c r="L39" s="161"/>
      <c r="M39" s="161"/>
    </row>
    <row r="40" spans="2:13" ht="24" thickBot="1" x14ac:dyDescent="0.4">
      <c r="B40" s="161"/>
      <c r="C40" s="161"/>
      <c r="D40" s="187"/>
      <c r="E40" s="161"/>
      <c r="F40" s="161"/>
      <c r="G40" s="161"/>
      <c r="H40" s="161"/>
      <c r="I40" s="161"/>
    </row>
    <row r="41" spans="2:13" ht="21" customHeight="1" x14ac:dyDescent="0.35">
      <c r="B41" s="192"/>
      <c r="C41" s="193"/>
      <c r="D41" s="3"/>
      <c r="E41" s="3"/>
      <c r="F41" s="3"/>
      <c r="G41" s="3"/>
      <c r="H41" s="3"/>
      <c r="I41" s="3"/>
      <c r="J41" s="3"/>
      <c r="K41" s="194"/>
    </row>
    <row r="42" spans="2:13" x14ac:dyDescent="0.35">
      <c r="B42" s="149"/>
      <c r="C42" s="166" t="s">
        <v>24</v>
      </c>
      <c r="D42" s="136"/>
      <c r="E42" s="136"/>
      <c r="F42" s="136"/>
      <c r="G42" s="136"/>
      <c r="H42" s="136"/>
      <c r="I42" s="136"/>
      <c r="J42" s="136"/>
      <c r="K42" s="195"/>
    </row>
    <row r="43" spans="2:13" x14ac:dyDescent="0.35">
      <c r="B43" s="149"/>
      <c r="C43" s="167" t="s">
        <v>1</v>
      </c>
      <c r="D43" s="137"/>
      <c r="E43" s="137"/>
      <c r="F43" s="137"/>
      <c r="G43" s="137"/>
      <c r="H43" s="136"/>
      <c r="I43" s="136"/>
      <c r="J43" s="136"/>
      <c r="K43" s="195"/>
    </row>
    <row r="44" spans="2:13" ht="41.25" x14ac:dyDescent="0.35">
      <c r="B44" s="149"/>
      <c r="C44" s="139" t="s">
        <v>36</v>
      </c>
      <c r="D44" s="138" t="s">
        <v>37</v>
      </c>
      <c r="E44" s="139" t="s">
        <v>4</v>
      </c>
      <c r="F44" s="138" t="s">
        <v>38</v>
      </c>
      <c r="G44" s="139" t="s">
        <v>4</v>
      </c>
      <c r="H44" s="140" t="s">
        <v>6</v>
      </c>
      <c r="I44" s="136"/>
      <c r="J44" s="140" t="s">
        <v>39</v>
      </c>
      <c r="K44" s="195"/>
    </row>
    <row r="45" spans="2:13" x14ac:dyDescent="0.35">
      <c r="B45" s="149"/>
      <c r="C45" s="168" t="s">
        <v>14</v>
      </c>
      <c r="D45" s="141">
        <f>SUM(D46:D48)</f>
        <v>48657.591840000001</v>
      </c>
      <c r="E45" s="29">
        <f>+D45/$D$54</f>
        <v>0.77116425802449051</v>
      </c>
      <c r="F45" s="141">
        <f>+F46+F47++F48</f>
        <v>53688.686905000017</v>
      </c>
      <c r="G45" s="29">
        <f>+F45/$F$54</f>
        <v>0.79072110477479463</v>
      </c>
      <c r="H45" s="29">
        <f>IFERROR(+(D45-F45)/F45,"")</f>
        <v>-9.3708662942387416E-2</v>
      </c>
      <c r="I45" s="136"/>
      <c r="J45" s="29">
        <f>IFERROR(+D45/F45,"")</f>
        <v>0.90629133705761256</v>
      </c>
      <c r="K45" s="195"/>
    </row>
    <row r="46" spans="2:13" x14ac:dyDescent="0.35">
      <c r="B46" s="149"/>
      <c r="C46" s="169" t="s">
        <v>15</v>
      </c>
      <c r="D46" s="142">
        <v>32082.293600000001</v>
      </c>
      <c r="E46" s="29">
        <f t="shared" ref="E46:E48" si="4">+D46/$D$54</f>
        <v>0.50846573379797289</v>
      </c>
      <c r="F46" s="142">
        <v>35691.850627000014</v>
      </c>
      <c r="G46" s="19">
        <f>+F46/$F$54</f>
        <v>0.5256656697373997</v>
      </c>
      <c r="H46" s="19">
        <f t="shared" ref="H46:H54" si="5">IFERROR(+(D46-F46)/F46,"")</f>
        <v>-0.10113112555361507</v>
      </c>
      <c r="I46" s="136"/>
      <c r="J46" s="19">
        <f t="shared" ref="J46:J71" si="6">IFERROR(+D46/F46,"")</f>
        <v>0.89886887444638497</v>
      </c>
      <c r="K46" s="195"/>
    </row>
    <row r="47" spans="2:13" x14ac:dyDescent="0.35">
      <c r="B47" s="149"/>
      <c r="C47" s="169" t="s">
        <v>16</v>
      </c>
      <c r="D47" s="142">
        <v>16321.018569999995</v>
      </c>
      <c r="E47" s="29">
        <f t="shared" si="4"/>
        <v>0.25866849755172711</v>
      </c>
      <c r="F47" s="142">
        <v>17815.001097999997</v>
      </c>
      <c r="G47" s="19">
        <f t="shared" ref="G47:G48" si="7">+F47/$F$54</f>
        <v>0.26237738640731861</v>
      </c>
      <c r="H47" s="19">
        <f t="shared" si="5"/>
        <v>-8.386092820211638E-2</v>
      </c>
      <c r="I47" s="136"/>
      <c r="J47" s="19">
        <f t="shared" si="6"/>
        <v>0.91613907179788356</v>
      </c>
      <c r="K47" s="195"/>
    </row>
    <row r="48" spans="2:13" x14ac:dyDescent="0.35">
      <c r="B48" s="149"/>
      <c r="C48" s="169" t="s">
        <v>40</v>
      </c>
      <c r="D48" s="142">
        <v>254.27967000000001</v>
      </c>
      <c r="E48" s="29">
        <f t="shared" si="4"/>
        <v>4.0300266747903711E-3</v>
      </c>
      <c r="F48" s="142">
        <v>181.83517999999998</v>
      </c>
      <c r="G48" s="19">
        <f t="shared" si="7"/>
        <v>2.6780486300761685E-3</v>
      </c>
      <c r="H48" s="19">
        <f t="shared" si="5"/>
        <v>0.39840744788769716</v>
      </c>
      <c r="I48" s="136"/>
      <c r="J48" s="19">
        <f t="shared" si="6"/>
        <v>1.3984074478876971</v>
      </c>
      <c r="K48" s="195"/>
    </row>
    <row r="49" spans="2:11" x14ac:dyDescent="0.35">
      <c r="B49" s="149"/>
      <c r="C49" s="168" t="s">
        <v>18</v>
      </c>
      <c r="D49" s="141">
        <v>13640.814569999997</v>
      </c>
      <c r="E49" s="29">
        <f>+D49/$D$54</f>
        <v>0.21619049050586361</v>
      </c>
      <c r="F49" s="141">
        <v>13451.69924</v>
      </c>
      <c r="G49" s="29">
        <f>+F49/$F$54</f>
        <v>0.19811515418456782</v>
      </c>
      <c r="H49" s="29">
        <f t="shared" si="5"/>
        <v>1.4058843171102368E-2</v>
      </c>
      <c r="I49" s="136"/>
      <c r="J49" s="29">
        <f t="shared" si="6"/>
        <v>1.0140588431711024</v>
      </c>
      <c r="K49" s="195"/>
    </row>
    <row r="50" spans="2:11" x14ac:dyDescent="0.35">
      <c r="B50" s="149"/>
      <c r="C50" s="170"/>
      <c r="D50" s="143"/>
      <c r="E50" s="36"/>
      <c r="F50" s="143"/>
      <c r="G50" s="36"/>
      <c r="H50" s="36" t="str">
        <f t="shared" si="5"/>
        <v/>
      </c>
      <c r="I50" s="136"/>
      <c r="J50" s="36" t="str">
        <f t="shared" si="6"/>
        <v/>
      </c>
      <c r="K50" s="195"/>
    </row>
    <row r="51" spans="2:11" x14ac:dyDescent="0.35">
      <c r="B51" s="149"/>
      <c r="C51" s="168" t="s">
        <v>19</v>
      </c>
      <c r="D51" s="141">
        <v>797.8682600000003</v>
      </c>
      <c r="E51" s="29">
        <f>+D51/$D$54</f>
        <v>1.2645251469645923E-2</v>
      </c>
      <c r="F51" s="141">
        <v>758</v>
      </c>
      <c r="G51" s="29">
        <f>+F51/$F$54</f>
        <v>1.1163741040637658E-2</v>
      </c>
      <c r="H51" s="29">
        <f t="shared" si="5"/>
        <v>5.2596649076517552E-2</v>
      </c>
      <c r="I51" s="136"/>
      <c r="J51" s="29">
        <f t="shared" si="6"/>
        <v>1.0525966490765175</v>
      </c>
      <c r="K51" s="195"/>
    </row>
    <row r="52" spans="2:11" hidden="1" x14ac:dyDescent="0.35">
      <c r="B52" s="149"/>
      <c r="C52" s="171"/>
      <c r="D52" s="172"/>
      <c r="E52" s="29">
        <f>+D52/$D$54</f>
        <v>0</v>
      </c>
      <c r="F52" s="172"/>
      <c r="G52" s="22"/>
      <c r="H52" s="22" t="str">
        <f t="shared" si="5"/>
        <v/>
      </c>
      <c r="I52" s="136"/>
      <c r="J52" s="22" t="str">
        <f t="shared" si="6"/>
        <v/>
      </c>
      <c r="K52" s="195"/>
    </row>
    <row r="53" spans="2:11" hidden="1" x14ac:dyDescent="0.35">
      <c r="B53" s="149"/>
      <c r="C53" s="168" t="s">
        <v>35</v>
      </c>
      <c r="D53" s="141">
        <v>0</v>
      </c>
      <c r="E53" s="29"/>
      <c r="F53" s="141"/>
      <c r="G53" s="29"/>
      <c r="H53" s="29"/>
      <c r="I53" s="136"/>
      <c r="J53" s="29"/>
      <c r="K53" s="195"/>
    </row>
    <row r="54" spans="2:11" x14ac:dyDescent="0.35">
      <c r="B54" s="149"/>
      <c r="C54" s="173" t="s">
        <v>11</v>
      </c>
      <c r="D54" s="144">
        <f>D45+D49+D51+D53</f>
        <v>63096.274669999999</v>
      </c>
      <c r="E54" s="117">
        <f>E45+E49+E51+E52</f>
        <v>1</v>
      </c>
      <c r="F54" s="144">
        <f>+F49+F45+F51</f>
        <v>67898.386145000011</v>
      </c>
      <c r="G54" s="117">
        <f>+G45+G49+G51</f>
        <v>1</v>
      </c>
      <c r="H54" s="117">
        <f t="shared" si="5"/>
        <v>-7.0724972236378206E-2</v>
      </c>
      <c r="I54" s="136"/>
      <c r="J54" s="117">
        <f t="shared" si="6"/>
        <v>0.92927502776362181</v>
      </c>
      <c r="K54" s="195"/>
    </row>
    <row r="55" spans="2:11" x14ac:dyDescent="0.35">
      <c r="B55" s="149"/>
      <c r="C55" s="166"/>
      <c r="D55" s="143"/>
      <c r="E55" s="145"/>
      <c r="F55" s="174" t="e">
        <f>+F54-[1]SEG2024!H67</f>
        <v>#REF!</v>
      </c>
      <c r="G55" s="145"/>
      <c r="H55" s="136"/>
      <c r="I55" s="136"/>
      <c r="J55" s="136" t="str">
        <f t="shared" si="6"/>
        <v/>
      </c>
      <c r="K55" s="195"/>
    </row>
    <row r="56" spans="2:11" x14ac:dyDescent="0.35">
      <c r="B56" s="149"/>
      <c r="C56" s="166"/>
      <c r="D56" s="143"/>
      <c r="E56" s="145"/>
      <c r="F56" s="145"/>
      <c r="G56" s="145"/>
      <c r="H56" s="136"/>
      <c r="I56" s="136"/>
      <c r="J56" s="136" t="str">
        <f t="shared" si="6"/>
        <v/>
      </c>
      <c r="K56" s="195"/>
    </row>
    <row r="57" spans="2:11" x14ac:dyDescent="0.35">
      <c r="B57" s="149"/>
      <c r="C57" s="166" t="s">
        <v>25</v>
      </c>
      <c r="D57" s="145"/>
      <c r="E57" s="145"/>
      <c r="F57" s="145"/>
      <c r="G57" s="145"/>
      <c r="H57" s="146"/>
      <c r="I57" s="136"/>
      <c r="J57" s="146" t="str">
        <f t="shared" si="6"/>
        <v/>
      </c>
      <c r="K57" s="195"/>
    </row>
    <row r="58" spans="2:11" x14ac:dyDescent="0.35">
      <c r="B58" s="149"/>
      <c r="C58" s="167" t="s">
        <v>1</v>
      </c>
      <c r="D58" s="145"/>
      <c r="E58" s="145"/>
      <c r="F58" s="145"/>
      <c r="G58" s="145"/>
      <c r="H58" s="146"/>
      <c r="I58" s="136"/>
      <c r="J58" s="146" t="str">
        <f t="shared" si="6"/>
        <v/>
      </c>
      <c r="K58" s="195"/>
    </row>
    <row r="59" spans="2:11" ht="41.25" x14ac:dyDescent="0.35">
      <c r="B59" s="149"/>
      <c r="C59" s="139" t="s">
        <v>41</v>
      </c>
      <c r="D59" s="138" t="s">
        <v>37</v>
      </c>
      <c r="E59" s="139" t="s">
        <v>4</v>
      </c>
      <c r="F59" s="138" t="s">
        <v>38</v>
      </c>
      <c r="G59" s="139" t="s">
        <v>4</v>
      </c>
      <c r="H59" s="140" t="s">
        <v>6</v>
      </c>
      <c r="I59" s="136"/>
      <c r="J59" s="140" t="str">
        <f t="shared" si="6"/>
        <v/>
      </c>
      <c r="K59" s="195"/>
    </row>
    <row r="60" spans="2:11" x14ac:dyDescent="0.35">
      <c r="B60" s="149"/>
      <c r="C60" s="170"/>
      <c r="D60" s="147"/>
      <c r="E60" s="148"/>
      <c r="F60" s="147"/>
      <c r="G60" s="148"/>
      <c r="H60" s="146"/>
      <c r="I60" s="136"/>
      <c r="J60" s="146" t="str">
        <f t="shared" si="6"/>
        <v/>
      </c>
      <c r="K60" s="195"/>
    </row>
    <row r="61" spans="2:11" x14ac:dyDescent="0.35">
      <c r="B61" s="149"/>
      <c r="C61" s="168" t="s">
        <v>14</v>
      </c>
      <c r="D61" s="141">
        <f>+D62+D63+D64</f>
        <v>54569</v>
      </c>
      <c r="E61" s="29">
        <f>+E62+E63+E64</f>
        <v>0.84016936104695916</v>
      </c>
      <c r="F61" s="141">
        <f>+F62+F63+F64</f>
        <v>58527.184925999987</v>
      </c>
      <c r="G61" s="29">
        <f t="shared" ref="G61:G67" si="8">+F61/$F$71</f>
        <v>0.86197899869477246</v>
      </c>
      <c r="H61" s="29">
        <f t="shared" ref="H61:H71" si="9">IFERROR(+(D61-F61)/F61,"")</f>
        <v>-6.7629853221278236E-2</v>
      </c>
      <c r="I61" s="136"/>
      <c r="J61" s="29">
        <f t="shared" si="6"/>
        <v>0.93237014677872176</v>
      </c>
      <c r="K61" s="195"/>
    </row>
    <row r="62" spans="2:11" x14ac:dyDescent="0.35">
      <c r="B62" s="149"/>
      <c r="C62" s="169" t="s">
        <v>15</v>
      </c>
      <c r="D62" s="189">
        <v>34028</v>
      </c>
      <c r="E62" s="19">
        <f>+D62/$D$71</f>
        <v>0.52391070053887601</v>
      </c>
      <c r="F62" s="142">
        <v>36895.267337999998</v>
      </c>
      <c r="G62" s="19">
        <f>+F62/$F$71</f>
        <v>0.54338758368091467</v>
      </c>
      <c r="H62" s="19">
        <f t="shared" si="9"/>
        <v>-7.7713689176792541E-2</v>
      </c>
      <c r="I62" s="136"/>
      <c r="J62" s="19">
        <f t="shared" si="6"/>
        <v>0.92228631082320744</v>
      </c>
      <c r="K62" s="195"/>
    </row>
    <row r="63" spans="2:11" x14ac:dyDescent="0.35">
      <c r="B63" s="149"/>
      <c r="C63" s="169" t="s">
        <v>16</v>
      </c>
      <c r="D63" s="189">
        <v>19176</v>
      </c>
      <c r="E63" s="19">
        <f t="shared" ref="E63:E67" si="10">+D63/$D$71</f>
        <v>0.29524249422632792</v>
      </c>
      <c r="F63" s="142">
        <v>20252.009407999987</v>
      </c>
      <c r="G63" s="19">
        <f t="shared" si="8"/>
        <v>0.29826834851422979</v>
      </c>
      <c r="H63" s="19">
        <f t="shared" si="9"/>
        <v>-5.313099487179479E-2</v>
      </c>
      <c r="I63" s="136"/>
      <c r="J63" s="19">
        <f t="shared" si="6"/>
        <v>0.94686900512820515</v>
      </c>
      <c r="K63" s="195"/>
    </row>
    <row r="64" spans="2:11" x14ac:dyDescent="0.35">
      <c r="B64" s="149"/>
      <c r="C64" s="169" t="s">
        <v>40</v>
      </c>
      <c r="D64" s="189">
        <v>1365</v>
      </c>
      <c r="E64" s="19">
        <f t="shared" si="10"/>
        <v>2.1016166281755195E-2</v>
      </c>
      <c r="F64" s="142">
        <v>1379.9081799999997</v>
      </c>
      <c r="G64" s="19">
        <f t="shared" si="8"/>
        <v>2.0323066499628041E-2</v>
      </c>
      <c r="H64" s="19">
        <f t="shared" si="9"/>
        <v>-1.0803747826177592E-2</v>
      </c>
      <c r="I64" s="136"/>
      <c r="J64" s="19">
        <f t="shared" si="6"/>
        <v>0.98919625217382245</v>
      </c>
      <c r="K64" s="195"/>
    </row>
    <row r="65" spans="2:11" x14ac:dyDescent="0.35">
      <c r="B65" s="149"/>
      <c r="C65" s="168" t="s">
        <v>18</v>
      </c>
      <c r="D65" s="141">
        <v>5678</v>
      </c>
      <c r="E65" s="29">
        <f t="shared" si="10"/>
        <v>8.7421093148575824E-2</v>
      </c>
      <c r="F65" s="141">
        <v>5790.8955699999997</v>
      </c>
      <c r="G65" s="29">
        <f t="shared" si="8"/>
        <v>8.5287381774569557E-2</v>
      </c>
      <c r="H65" s="29">
        <f t="shared" si="9"/>
        <v>-1.9495355879815959E-2</v>
      </c>
      <c r="I65" s="136"/>
      <c r="J65" s="29">
        <f t="shared" si="6"/>
        <v>0.98050464412018401</v>
      </c>
      <c r="K65" s="195"/>
    </row>
    <row r="66" spans="2:11" x14ac:dyDescent="0.35">
      <c r="B66" s="149"/>
      <c r="C66" s="170"/>
      <c r="D66" s="143"/>
      <c r="E66" s="36"/>
      <c r="F66" s="143"/>
      <c r="G66" s="36"/>
      <c r="H66" s="36" t="str">
        <f t="shared" si="9"/>
        <v/>
      </c>
      <c r="I66" s="136"/>
      <c r="J66" s="36" t="str">
        <f t="shared" si="6"/>
        <v/>
      </c>
      <c r="K66" s="195"/>
    </row>
    <row r="67" spans="2:11" x14ac:dyDescent="0.35">
      <c r="B67" s="149"/>
      <c r="C67" s="168" t="s">
        <v>19</v>
      </c>
      <c r="D67" s="141">
        <v>4703</v>
      </c>
      <c r="E67" s="29">
        <f t="shared" si="10"/>
        <v>7.2409545804464973E-2</v>
      </c>
      <c r="F67" s="141">
        <v>3580.5400210000007</v>
      </c>
      <c r="G67" s="29">
        <f t="shared" si="8"/>
        <v>5.2733619530657916E-2</v>
      </c>
      <c r="H67" s="29">
        <f t="shared" si="9"/>
        <v>0.31348901909117888</v>
      </c>
      <c r="I67" s="136"/>
      <c r="J67" s="29">
        <f t="shared" si="6"/>
        <v>1.313489019091179</v>
      </c>
      <c r="K67" s="195"/>
    </row>
    <row r="68" spans="2:11" hidden="1" x14ac:dyDescent="0.35">
      <c r="B68" s="149"/>
      <c r="C68" s="161"/>
      <c r="D68" s="150"/>
      <c r="E68" s="39"/>
      <c r="F68" s="150"/>
      <c r="G68" s="39"/>
      <c r="H68" s="39" t="str">
        <f t="shared" si="9"/>
        <v/>
      </c>
      <c r="I68" s="136"/>
      <c r="J68" s="39" t="str">
        <f t="shared" si="6"/>
        <v/>
      </c>
      <c r="K68" s="195"/>
    </row>
    <row r="69" spans="2:11" hidden="1" x14ac:dyDescent="0.35">
      <c r="B69" s="149"/>
      <c r="C69" s="168" t="s">
        <v>30</v>
      </c>
      <c r="D69" s="141"/>
      <c r="E69" s="29"/>
      <c r="F69" s="141"/>
      <c r="G69" s="29"/>
      <c r="H69" s="29" t="str">
        <f t="shared" si="9"/>
        <v/>
      </c>
      <c r="I69" s="136"/>
      <c r="J69" s="29" t="str">
        <f t="shared" si="6"/>
        <v/>
      </c>
      <c r="K69" s="195"/>
    </row>
    <row r="70" spans="2:11" hidden="1" x14ac:dyDescent="0.35">
      <c r="B70" s="149"/>
      <c r="C70" s="170"/>
      <c r="D70" s="147"/>
      <c r="E70" s="148"/>
      <c r="F70" s="147"/>
      <c r="G70" s="148"/>
      <c r="H70" s="146" t="str">
        <f t="shared" si="9"/>
        <v/>
      </c>
      <c r="I70" s="136"/>
      <c r="J70" s="146" t="str">
        <f t="shared" si="6"/>
        <v/>
      </c>
      <c r="K70" s="195"/>
    </row>
    <row r="71" spans="2:11" x14ac:dyDescent="0.35">
      <c r="B71" s="149"/>
      <c r="C71" s="173" t="s">
        <v>20</v>
      </c>
      <c r="D71" s="144">
        <f>+D61+D65+D67+D69</f>
        <v>64950</v>
      </c>
      <c r="E71" s="117">
        <f>+E61+E65+E67</f>
        <v>1</v>
      </c>
      <c r="F71" s="144">
        <f>+F61+F65+F67+F69</f>
        <v>67898.620516999988</v>
      </c>
      <c r="G71" s="117">
        <f>F71/$F$71</f>
        <v>1</v>
      </c>
      <c r="H71" s="117">
        <f t="shared" si="9"/>
        <v>-4.3426810361511442E-2</v>
      </c>
      <c r="I71" s="136"/>
      <c r="J71" s="117">
        <f t="shared" si="6"/>
        <v>0.95657318963848859</v>
      </c>
      <c r="K71" s="195"/>
    </row>
    <row r="72" spans="2:11" x14ac:dyDescent="0.35">
      <c r="B72" s="149"/>
      <c r="C72" s="173" t="s">
        <v>23</v>
      </c>
      <c r="D72" s="144">
        <f>+D54-D71</f>
        <v>-1853.7253300000011</v>
      </c>
      <c r="E72" s="117"/>
      <c r="F72" s="144">
        <f>+F54-F71</f>
        <v>-0.23437199997715652</v>
      </c>
      <c r="G72" s="117"/>
      <c r="H72" s="117"/>
      <c r="I72" s="136"/>
      <c r="J72" s="117"/>
      <c r="K72" s="195"/>
    </row>
    <row r="73" spans="2:11" x14ac:dyDescent="0.35">
      <c r="B73" s="149"/>
      <c r="C73" s="190"/>
      <c r="D73" s="146"/>
      <c r="E73" s="191"/>
      <c r="F73" s="146"/>
      <c r="G73" s="146"/>
      <c r="H73" s="146"/>
      <c r="I73" s="136"/>
      <c r="J73" s="146"/>
      <c r="K73" s="195"/>
    </row>
    <row r="74" spans="2:11" ht="24" thickBot="1" x14ac:dyDescent="0.4">
      <c r="B74" s="180"/>
      <c r="C74" s="181"/>
      <c r="D74" s="181"/>
      <c r="E74" s="181"/>
      <c r="F74" s="181"/>
      <c r="G74" s="181"/>
      <c r="H74" s="181"/>
      <c r="I74" s="181"/>
      <c r="J74" s="181"/>
      <c r="K74" s="196"/>
    </row>
  </sheetData>
  <hyperlinks>
    <hyperlink ref="B1" location="Indice!A1" display="Inicio" xr:uid="{B01FF7F3-4B6B-41DD-980B-CF06FBD6FE6C}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0B823EACD85459C4184CBDFF23E1C" ma:contentTypeVersion="14" ma:contentTypeDescription="Crear nuevo documento." ma:contentTypeScope="" ma:versionID="426415c3e329abcee380dc2df152e128">
  <xsd:schema xmlns:xsd="http://www.w3.org/2001/XMLSchema" xmlns:xs="http://www.w3.org/2001/XMLSchema" xmlns:p="http://schemas.microsoft.com/office/2006/metadata/properties" xmlns:ns2="0910d453-c1b7-4dba-bc5e-45c483289e1a" xmlns:ns3="b1a6cb1a-6c0f-4ec8-979f-455359bc4619" targetNamespace="http://schemas.microsoft.com/office/2006/metadata/properties" ma:root="true" ma:fieldsID="6c650d13412408d7aa926d64d8654681" ns2:_="" ns3:_="">
    <xsd:import namespace="0910d453-c1b7-4dba-bc5e-45c483289e1a"/>
    <xsd:import namespace="b1a6cb1a-6c0f-4ec8-979f-455359bc46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10d453-c1b7-4dba-bc5e-45c483289e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c3058889-ac5a-448b-8865-e4f4579a17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a6cb1a-6c0f-4ec8-979f-455359bc46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00d3635-83bf-4044-b6c3-8d453da68d40}" ma:internalName="TaxCatchAll" ma:showField="CatchAllData" ma:web="b1a6cb1a-6c0f-4ec8-979f-455359bc46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1a6cb1a-6c0f-4ec8-979f-455359bc4619" xsi:nil="true"/>
    <lcf76f155ced4ddcb4097134ff3c332f xmlns="0910d453-c1b7-4dba-bc5e-45c483289e1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4AB296B-93FD-4F0E-BBB5-DC6462A494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10d453-c1b7-4dba-bc5e-45c483289e1a"/>
    <ds:schemaRef ds:uri="b1a6cb1a-6c0f-4ec8-979f-455359bc46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160C6C-1D10-4CC7-A5CD-FA75AA3B4E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208D98-2B39-412B-B60A-26C530D11A94}">
  <ds:schemaRefs>
    <ds:schemaRef ds:uri="http://schemas.microsoft.com/office/2006/metadata/properties"/>
    <ds:schemaRef ds:uri="http://schemas.microsoft.com/office/infopath/2007/PartnerControls"/>
    <ds:schemaRef ds:uri="b1a6cb1a-6c0f-4ec8-979f-455359bc4619"/>
    <ds:schemaRef ds:uri="0910d453-c1b7-4dba-bc5e-45c483289e1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2020</vt:lpstr>
      <vt:lpstr>2021</vt:lpstr>
      <vt:lpstr>2022</vt:lpstr>
      <vt:lpstr>2023</vt:lpstr>
      <vt:lpstr>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Miguel Pérez-Lozao</dc:creator>
  <cp:keywords/>
  <dc:description/>
  <cp:lastModifiedBy>Gabriela Galletti</cp:lastModifiedBy>
  <cp:revision/>
  <dcterms:created xsi:type="dcterms:W3CDTF">2024-07-05T07:46:16Z</dcterms:created>
  <dcterms:modified xsi:type="dcterms:W3CDTF">2025-06-05T20:26:05Z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0x0101005AB0B823EACD85459C4184CBDFF23E1C</vt:lpwstr>
  </property>
  <property fmtid="{D5CDD505-2E9C-101B-9397-08002B2CF9AE}" pid="3" name="MediaServiceImageTags">
    <vt:lpwstr/>
  </property>
</Properties>
</file>